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титульна" sheetId="1" r:id="rId1"/>
    <sheet name="НП_денна" sheetId="2" r:id="rId2"/>
    <sheet name="НП_заочна" sheetId="3" r:id="rId3"/>
  </sheets>
  <externalReferences>
    <externalReference r:id="rId6"/>
    <externalReference r:id="rId7"/>
  </externalReferences>
  <definedNames>
    <definedName name="_xlfn.BAHTTEXT" hidden="1">#NAME?</definedName>
    <definedName name="А" localSheetId="0">#REF!</definedName>
    <definedName name="А">#REF!</definedName>
    <definedName name="А1" localSheetId="0">#REF!</definedName>
    <definedName name="А1">#REF!</definedName>
    <definedName name="_xlnm.Print_Area" localSheetId="1">'НП_денна'!$A$1:$W$192</definedName>
    <definedName name="_xlnm.Print_Area" localSheetId="2">'НП_заочна'!$A$1:$U$214</definedName>
    <definedName name="_xlnm.Print_Area" localSheetId="0">'титульна'!$A$1:$BI$40</definedName>
    <definedName name="с22" localSheetId="0">#REF!</definedName>
    <definedName name="с22">#REF!</definedName>
    <definedName name="с222" localSheetId="0">#REF!</definedName>
    <definedName name="с222">#REF!</definedName>
  </definedNames>
  <calcPr fullCalcOnLoad="1"/>
</workbook>
</file>

<file path=xl/comments2.xml><?xml version="1.0" encoding="utf-8"?>
<comments xmlns="http://schemas.openxmlformats.org/spreadsheetml/2006/main">
  <authors>
    <author>User</author>
    <author>Автор</author>
  </authors>
  <commentList>
    <comment ref="B5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 год на тиждень</t>
        </r>
      </text>
    </comment>
    <comment ref="M97" authorId="1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 година на 1 кредит</t>
        </r>
      </text>
    </comment>
  </commentList>
</comments>
</file>

<file path=xl/sharedStrings.xml><?xml version="1.0" encoding="utf-8"?>
<sst xmlns="http://schemas.openxmlformats.org/spreadsheetml/2006/main" count="870" uniqueCount="408">
  <si>
    <t>Разом</t>
  </si>
  <si>
    <t>НАВЧАЛЬНИЙ ПЛАН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</si>
  <si>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</si>
  <si>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</si>
  <si>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</si>
  <si>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</si>
  <si>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</si>
  <si>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</si>
  <si>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</si>
  <si>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</si>
  <si>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</si>
  <si>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</si>
  <si>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</si>
  <si>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</si>
  <si>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</si>
  <si>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Канікули</t>
  </si>
  <si>
    <t>Всього</t>
  </si>
  <si>
    <t>ІХ</t>
  </si>
  <si>
    <t>Х</t>
  </si>
  <si>
    <t>ХІІ</t>
  </si>
  <si>
    <t>І</t>
  </si>
  <si>
    <t>ІІ</t>
  </si>
  <si>
    <t>ІІІ</t>
  </si>
  <si>
    <t>ІV</t>
  </si>
  <si>
    <t>VI</t>
  </si>
  <si>
    <t>VII</t>
  </si>
  <si>
    <t>ХІ</t>
  </si>
  <si>
    <t>V</t>
  </si>
  <si>
    <t>VIII</t>
  </si>
  <si>
    <t>Н</t>
  </si>
  <si>
    <t>Теоретичне навчання</t>
  </si>
  <si>
    <t>ІІ. Зведені дані по використанню часу (тижнів)</t>
  </si>
  <si>
    <t>лекції</t>
  </si>
  <si>
    <t>практичні</t>
  </si>
  <si>
    <t>семінарські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</si>
  <si>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</si>
  <si>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</si>
  <si>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</si>
  <si>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</si>
  <si>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</si>
  <si>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</si>
  <si>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</si>
  <si>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</si>
  <si>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лабораторні</t>
  </si>
  <si>
    <t>Зведена таблиця</t>
  </si>
  <si>
    <t>Кількість аудиторних годин на тиждень</t>
  </si>
  <si>
    <t>Кількість кредитів ECTS</t>
  </si>
  <si>
    <t>Підсумкові атестації</t>
  </si>
  <si>
    <t>Навчальна практика</t>
  </si>
  <si>
    <t>Виробнича практика</t>
  </si>
  <si>
    <t>НМЦ стандартизації та якості освіти</t>
  </si>
  <si>
    <t>о</t>
  </si>
  <si>
    <t>=</t>
  </si>
  <si>
    <t>Екзаменаційна сесія</t>
  </si>
  <si>
    <t>Виконання кваліф. робіт</t>
  </si>
  <si>
    <t>№ з/п</t>
  </si>
  <si>
    <t>Назва дисципліни</t>
  </si>
  <si>
    <t>Розподіл за семестрами</t>
  </si>
  <si>
    <t>Обсяг роботи студента, годин</t>
  </si>
  <si>
    <t>Загальний обсяг</t>
  </si>
  <si>
    <t>з них</t>
  </si>
  <si>
    <t>1 курс</t>
  </si>
  <si>
    <t>2 курс</t>
  </si>
  <si>
    <t>3 курс</t>
  </si>
  <si>
    <t>4 курс</t>
  </si>
  <si>
    <t>годин</t>
  </si>
  <si>
    <t>кредитів</t>
  </si>
  <si>
    <t>контактні</t>
  </si>
  <si>
    <t>підготовка та проходження контрольних заходів</t>
  </si>
  <si>
    <t>самостійна робота</t>
  </si>
  <si>
    <t>Екзамен</t>
  </si>
  <si>
    <t>Залік</t>
  </si>
  <si>
    <t>Курсова робота</t>
  </si>
  <si>
    <t>модульний контроль</t>
  </si>
  <si>
    <t>семестровий контроль</t>
  </si>
  <si>
    <r>
      <rPr>
        <b/>
        <u val="single"/>
        <sz val="16"/>
        <rFont val="Calibri"/>
        <family val="2"/>
      </rPr>
      <t>денна</t>
    </r>
    <r>
      <rPr>
        <sz val="16"/>
        <rFont val="Calibri"/>
        <family val="2"/>
      </rPr>
      <t xml:space="preserve"> форма навчання</t>
    </r>
  </si>
  <si>
    <t>Розподіл за курсами і семестрами кредитів</t>
  </si>
  <si>
    <t>ВДС.1.01</t>
  </si>
  <si>
    <t>ВДС.1.04</t>
  </si>
  <si>
    <t>ВДС.2.01</t>
  </si>
  <si>
    <t>ВДС.2.02</t>
  </si>
  <si>
    <t>ВДС.3.01</t>
  </si>
  <si>
    <t>ОДФ.10</t>
  </si>
  <si>
    <t>3. Атестація</t>
  </si>
  <si>
    <t>4.1.1. Навчальні дисципліни</t>
  </si>
  <si>
    <t>ВП.1.01</t>
  </si>
  <si>
    <t>Українські студії</t>
  </si>
  <si>
    <t>Філософські студії</t>
  </si>
  <si>
    <t>Філософія</t>
  </si>
  <si>
    <t>Логіка</t>
  </si>
  <si>
    <t>Фізичне виховання</t>
  </si>
  <si>
    <t xml:space="preserve">Сучасні інформаційні технології в галузі філології </t>
  </si>
  <si>
    <t>Університетські студії</t>
  </si>
  <si>
    <t>"Я - студент"</t>
  </si>
  <si>
    <t>Вступ до літературознавства</t>
  </si>
  <si>
    <t>Вступ до мовознавства</t>
  </si>
  <si>
    <t>Історія української літератури і літературної критики</t>
  </si>
  <si>
    <t>Сучасна українська літературна мова</t>
  </si>
  <si>
    <t>Історія світової літератури</t>
  </si>
  <si>
    <t xml:space="preserve">Історія зарубіжної літератури               </t>
  </si>
  <si>
    <t>Історія української літературної мови</t>
  </si>
  <si>
    <t xml:space="preserve">Старослов'янська мова </t>
  </si>
  <si>
    <t>Історична граматика української мови</t>
  </si>
  <si>
    <t>Українська діалектологія</t>
  </si>
  <si>
    <t>Теорія літератури</t>
  </si>
  <si>
    <t>Практикум з української літератури</t>
  </si>
  <si>
    <t>Аналіз художнього тексту</t>
  </si>
  <si>
    <t>Виразне читання</t>
  </si>
  <si>
    <t>Типологія стилів і форм у мистецтві</t>
  </si>
  <si>
    <t>Практикум з української мови</t>
  </si>
  <si>
    <t>Український правопис</t>
  </si>
  <si>
    <t>Орфоепічний і комунікативний тренінг</t>
  </si>
  <si>
    <t>Педагогіка</t>
  </si>
  <si>
    <t>Психологія</t>
  </si>
  <si>
    <t>Методика викладання української мови</t>
  </si>
  <si>
    <t>2. Практика</t>
  </si>
  <si>
    <t>Діалектологічна</t>
  </si>
  <si>
    <t xml:space="preserve">4.1.2. Практика </t>
  </si>
  <si>
    <t>4.2.1. Навчальні дисципліни</t>
  </si>
  <si>
    <t>ВДС.2.03</t>
  </si>
  <si>
    <t>ВП.2.01</t>
  </si>
  <si>
    <t xml:space="preserve">4.2.2. Практика </t>
  </si>
  <si>
    <t>4.3.1. Навчальні дисципліни</t>
  </si>
  <si>
    <t xml:space="preserve">4.3.2. Практика </t>
  </si>
  <si>
    <t>ВП.3.01</t>
  </si>
  <si>
    <t>Теорія і практика літературної творчості</t>
  </si>
  <si>
    <t>Жанри літературної критики</t>
  </si>
  <si>
    <t>Мовно-літературна майстерність</t>
  </si>
  <si>
    <t>Текстологія</t>
  </si>
  <si>
    <t>С</t>
  </si>
  <si>
    <t>ПД</t>
  </si>
  <si>
    <t>ВДС.3.02</t>
  </si>
  <si>
    <t>Лідерство-служіння</t>
  </si>
  <si>
    <t>Компаративний аналіз художнього тексту</t>
  </si>
  <si>
    <t>*</t>
  </si>
  <si>
    <t>перший (бакалаврський)</t>
  </si>
  <si>
    <t>Примітка:</t>
  </si>
  <si>
    <t>::</t>
  </si>
  <si>
    <t>Б</t>
  </si>
  <si>
    <t>Підсумкова атестації</t>
  </si>
  <si>
    <t>в</t>
  </si>
  <si>
    <t>Підсумкова атестація вибіркова</t>
  </si>
  <si>
    <t>тижнів теоретичного навчання</t>
  </si>
  <si>
    <t>І. Обов'язкова частина</t>
  </si>
  <si>
    <t xml:space="preserve">Іноземна мова </t>
  </si>
  <si>
    <t>ОДФ.11</t>
  </si>
  <si>
    <t>ІІ.    Вибіркова частина</t>
  </si>
  <si>
    <t>Виробнича (зі спеціалізації )</t>
  </si>
  <si>
    <t>Разом за обов'язковою частиною</t>
  </si>
  <si>
    <t>Разом за вибірковою частиною</t>
  </si>
  <si>
    <t>Разом за навчальним планом</t>
  </si>
  <si>
    <t>Кількість екзаменів</t>
  </si>
  <si>
    <t>Кількість заліків</t>
  </si>
  <si>
    <t>Навчальні практики (обов'язкова/додаткова), тижнів</t>
  </si>
  <si>
    <t>Виробничі практики (обов'язкова/додаткова), тижнів</t>
  </si>
  <si>
    <t>Підсумкова атестація (обов'язкова/додаткова), тижнів</t>
  </si>
  <si>
    <t>3,4,5,6</t>
  </si>
  <si>
    <t>2/0</t>
  </si>
  <si>
    <t>Вступ до курсу. Фонетика і фонологія. Орфоепія.</t>
  </si>
  <si>
    <t>Морфеміка і словотвір.</t>
  </si>
  <si>
    <t xml:space="preserve">Граматика. Морфологія. </t>
  </si>
  <si>
    <t>Синтаксис. Пунктуація.</t>
  </si>
  <si>
    <t>Творчі майстерні</t>
  </si>
  <si>
    <t>Фольклор</t>
  </si>
  <si>
    <t>Давня українська література</t>
  </si>
  <si>
    <t>Українська література і літературна критика другої половини ХІХ ст.</t>
  </si>
  <si>
    <t>Українська література і літературна критика кінця ХІХ - початку ХХ ст.</t>
  </si>
  <si>
    <t>Українська література і літературна критика 20-30 ХХ ст.</t>
  </si>
  <si>
    <t>Українська література і літературна критика 40-50-ті рр. ХХ ст.</t>
  </si>
  <si>
    <t>Українська література і літературна критика початку - середни ХІХ ст.</t>
  </si>
  <si>
    <t xml:space="preserve">Сучасні технології в галузі філології </t>
  </si>
  <si>
    <t xml:space="preserve">Основи прикладної лінгвістики </t>
  </si>
  <si>
    <t>Українська література і літературна критика кінця ХХ - початку ХХІ ст.: критичний дискурс</t>
  </si>
  <si>
    <t>Література стародавнього світу</t>
  </si>
  <si>
    <t>Загальна педагогіка</t>
  </si>
  <si>
    <t>Методика виховної роботи</t>
  </si>
  <si>
    <t>Методика викладання філологічних дисциплін</t>
  </si>
  <si>
    <t>Основи літературного менеджменту</t>
  </si>
  <si>
    <t>Практикум із промоції літературно-художніх видань</t>
  </si>
  <si>
    <t>Основи копірайтингу</t>
  </si>
  <si>
    <t>Види і технології копірайтингу</t>
  </si>
  <si>
    <t>Лінгвістика комп'ютерного аналізу і обробки інформації</t>
  </si>
  <si>
    <t>Вступ до комп'ютерної лінгвістики</t>
  </si>
  <si>
    <t>Корпусна лінгвістика</t>
  </si>
  <si>
    <t>Комп'ютерна лексикографія</t>
  </si>
  <si>
    <t>Машинний переклад</t>
  </si>
  <si>
    <t>Іноземна мова за професійним спрямуванням</t>
  </si>
  <si>
    <t>Лексикологія, лексикографія. Фразеологія</t>
  </si>
  <si>
    <t>1,3,5,7</t>
  </si>
  <si>
    <t>3/0</t>
  </si>
  <si>
    <t>6/0</t>
  </si>
  <si>
    <t>ЛК</t>
  </si>
  <si>
    <t>Літературно-краєзнавча</t>
  </si>
  <si>
    <t>Соціально-волонтерська</t>
  </si>
  <si>
    <t>Рішенням Вченої ради</t>
  </si>
  <si>
    <t>Ступінь вищої освіти:</t>
  </si>
  <si>
    <t xml:space="preserve">бакалавр </t>
  </si>
  <si>
    <t>Київського університету імені Бориса Грінченка</t>
  </si>
  <si>
    <t>від 27.04.2017 р. протокол № 4</t>
  </si>
  <si>
    <t>Термін навчання:</t>
  </si>
  <si>
    <t xml:space="preserve">3 роки 10 місяців </t>
  </si>
  <si>
    <t xml:space="preserve">На базі:  </t>
  </si>
  <si>
    <t>повної загальної середньої освіти</t>
  </si>
  <si>
    <t>підготовки здобувачів вищої освіти за освітньо-професійною програмою</t>
  </si>
  <si>
    <t xml:space="preserve">галузь знань   </t>
  </si>
  <si>
    <t>03 Гуманітарні науки</t>
  </si>
  <si>
    <t xml:space="preserve">спеціальність   </t>
  </si>
  <si>
    <t>035 Філологія</t>
  </si>
  <si>
    <t>спеціалізація</t>
  </si>
  <si>
    <t>освітня програма</t>
  </si>
  <si>
    <t>В</t>
  </si>
  <si>
    <t>035.01 Українська мова та література</t>
  </si>
  <si>
    <t>035.01.01 Українська мова та література</t>
  </si>
  <si>
    <t>1. Навчальні дисципліни</t>
  </si>
  <si>
    <t>Формування загальних компетентностей</t>
  </si>
  <si>
    <t>Формування спеціальних (фахових, предметних) компетентностей</t>
  </si>
  <si>
    <t>Блок філологічних дисциплін</t>
  </si>
  <si>
    <t>ОДФ.01</t>
  </si>
  <si>
    <t>ОДЗ.01</t>
  </si>
  <si>
    <t>ОДЗ.02</t>
  </si>
  <si>
    <t>ОДЗ.03</t>
  </si>
  <si>
    <t>ОДЗ.04</t>
  </si>
  <si>
    <t>ОДЗ.05</t>
  </si>
  <si>
    <t>ОДФ.02</t>
  </si>
  <si>
    <t>ОДФ.03</t>
  </si>
  <si>
    <t>ОДФ.04</t>
  </si>
  <si>
    <t>Історія української мови</t>
  </si>
  <si>
    <t>2,4,6</t>
  </si>
  <si>
    <t>1,2,8</t>
  </si>
  <si>
    <t>ОДФ.05</t>
  </si>
  <si>
    <t>ОДФ.06</t>
  </si>
  <si>
    <t>ОДФ.07</t>
  </si>
  <si>
    <t>ОДФ.08</t>
  </si>
  <si>
    <r>
      <t>Блок психолого-педагогічної підготовки (к</t>
    </r>
    <r>
      <rPr>
        <b/>
        <sz val="14"/>
        <color indexed="8"/>
        <rFont val="Calibri"/>
        <family val="2"/>
      </rPr>
      <t>валіфікаційний модуль)</t>
    </r>
  </si>
  <si>
    <t>ОДФ.09</t>
  </si>
  <si>
    <t>ОП.01</t>
  </si>
  <si>
    <t>Практика:</t>
  </si>
  <si>
    <t>Виробнича (соціально-волонтерська)</t>
  </si>
  <si>
    <t>ОП.02</t>
  </si>
  <si>
    <t>ОП.03</t>
  </si>
  <si>
    <t>ОП.04</t>
  </si>
  <si>
    <t>ОП.05</t>
  </si>
  <si>
    <t xml:space="preserve">Виробнича (педагогічна в 7-9 класах) </t>
  </si>
  <si>
    <t>Виробнича (педагогічна в старших класах / безвідривна)</t>
  </si>
  <si>
    <t xml:space="preserve">Навчальна (літературно-краєзнавча) </t>
  </si>
  <si>
    <t>Навчальна (діалектологічна)</t>
  </si>
  <si>
    <t>Виробнича (з прикладної філології / безвідривна)</t>
  </si>
  <si>
    <t>Навчальна (з прикладної лінгвістики / безвідривна)</t>
  </si>
  <si>
    <t>ВДС.1.02</t>
  </si>
  <si>
    <t>ВДС.1.03</t>
  </si>
  <si>
    <t>3,4,5,7</t>
  </si>
  <si>
    <t>Практикум з літературного редагування</t>
  </si>
  <si>
    <t>ВДС.3.03</t>
  </si>
  <si>
    <t>Основи літературного редагування</t>
  </si>
  <si>
    <t>4.4.1. Навчальні дисципліни</t>
  </si>
  <si>
    <t>ВДС.4.01</t>
  </si>
  <si>
    <t>ВДС.4.02</t>
  </si>
  <si>
    <t>ВДС.4.03</t>
  </si>
  <si>
    <t>ВДС.4.04</t>
  </si>
  <si>
    <t xml:space="preserve">4.4.2. Практика </t>
  </si>
  <si>
    <t>Переддипломні практики (обов'язкова/додаткова), тижнів</t>
  </si>
  <si>
    <t>мк</t>
  </si>
  <si>
    <t>ауд</t>
  </si>
  <si>
    <t>ср</t>
  </si>
  <si>
    <t>1,7,8</t>
  </si>
  <si>
    <t>3,4,5</t>
  </si>
  <si>
    <t>5,6,7</t>
  </si>
  <si>
    <t>пл</t>
  </si>
  <si>
    <r>
      <rPr>
        <sz val="10"/>
        <rFont val="Calibri"/>
        <family val="2"/>
      </rPr>
      <t>пл</t>
    </r>
    <r>
      <rPr>
        <sz val="12"/>
        <rFont val="Calibri"/>
        <family val="2"/>
      </rPr>
      <t>*</t>
    </r>
  </si>
  <si>
    <t xml:space="preserve">Навчальна (психолого-педагогічна) </t>
  </si>
  <si>
    <t>НП</t>
  </si>
  <si>
    <t>ВП</t>
  </si>
  <si>
    <r>
      <rPr>
        <sz val="10"/>
        <rFont val="Calibri"/>
        <family val="2"/>
      </rPr>
      <t>вп</t>
    </r>
    <r>
      <rPr>
        <sz val="12"/>
        <rFont val="Calibri"/>
        <family val="2"/>
      </rPr>
      <t>*</t>
    </r>
  </si>
  <si>
    <r>
      <rPr>
        <sz val="10"/>
        <rFont val="Calibri"/>
        <family val="2"/>
      </rPr>
      <t>вф</t>
    </r>
    <r>
      <rPr>
        <sz val="12"/>
        <rFont val="Calibri"/>
        <family val="2"/>
      </rPr>
      <t>*</t>
    </r>
  </si>
  <si>
    <t>с</t>
  </si>
  <si>
    <r>
      <rPr>
        <sz val="10"/>
        <rFont val="Calibri"/>
        <family val="2"/>
      </rPr>
      <t>пд</t>
    </r>
    <r>
      <rPr>
        <sz val="12"/>
        <rFont val="Calibri"/>
        <family val="2"/>
      </rPr>
      <t>*</t>
    </r>
  </si>
  <si>
    <t>Екзаменаційні сесії</t>
  </si>
  <si>
    <t>св</t>
  </si>
  <si>
    <t>нд</t>
  </si>
  <si>
    <t>Практика вибіркова зі спеціалізації</t>
  </si>
  <si>
    <t>Практика переддипломна</t>
  </si>
  <si>
    <t>З прикладної лінгвістики</t>
  </si>
  <si>
    <t>Навчальні практики:</t>
  </si>
  <si>
    <t>Виробничі практики:</t>
  </si>
  <si>
    <t>Педагогічна</t>
  </si>
  <si>
    <t>ф</t>
  </si>
  <si>
    <t>лк</t>
  </si>
  <si>
    <t>д</t>
  </si>
  <si>
    <t>п</t>
  </si>
  <si>
    <t>Філологічна</t>
  </si>
  <si>
    <t>розрахунок тижневого навантаження</t>
  </si>
  <si>
    <t xml:space="preserve">3 год/тиж </t>
  </si>
  <si>
    <t>2 год/тиж</t>
  </si>
  <si>
    <t>4 год/тиж</t>
  </si>
  <si>
    <t>3 год/тиж</t>
  </si>
  <si>
    <t>1,5 год/тиж</t>
  </si>
  <si>
    <t>Українська мова в прикладних аспектах</t>
  </si>
  <si>
    <t>Прикладне мовознавство</t>
  </si>
  <si>
    <t>Українська ономастика</t>
  </si>
  <si>
    <t>Мова політики і політиків</t>
  </si>
  <si>
    <t>Типологія мовних помилок</t>
  </si>
  <si>
    <t>Мовно-літературне редагування</t>
  </si>
  <si>
    <t>Основи мовної коректури</t>
  </si>
  <si>
    <t>Практикум з мовно-стилістичного редагування</t>
  </si>
  <si>
    <t>Мова в медіа</t>
  </si>
  <si>
    <t xml:space="preserve">Кваліфікація: </t>
  </si>
  <si>
    <t>Професійна кваліфікація (за умови виконання вимог)</t>
  </si>
  <si>
    <t>2,3,4,6</t>
  </si>
  <si>
    <t>2,5,7</t>
  </si>
  <si>
    <t>Курсовий проєкт з прикладної філології</t>
  </si>
  <si>
    <t>Атестаційний екзамен з фаху</t>
  </si>
  <si>
    <t>АЕ.2</t>
  </si>
  <si>
    <t>4,6,8</t>
  </si>
  <si>
    <t>3,5,7</t>
  </si>
  <si>
    <t>Практичний курс перекладу англійської/польської мови</t>
  </si>
  <si>
    <t>Теоретичний курс англійської/польської мови</t>
  </si>
  <si>
    <t>Виробнича (філологічна)</t>
  </si>
  <si>
    <t>Література на сцені та екрані</t>
  </si>
  <si>
    <t>Міжкультурні студії в літературно-мистецькій комунікації</t>
  </si>
  <si>
    <t>3,5,6</t>
  </si>
  <si>
    <t>Кількість курсових робіт</t>
  </si>
  <si>
    <t>16/4</t>
  </si>
  <si>
    <t>1/0</t>
  </si>
  <si>
    <t>6/4</t>
  </si>
  <si>
    <t>0/0</t>
  </si>
  <si>
    <t>(нова редакція від 25.06.2020  року, протокол № 6)</t>
  </si>
  <si>
    <t>___________________________  Наталія ВІННІКОВА</t>
  </si>
  <si>
    <t>Затверджено на засіданні Вченої ради  Факультету української філології, культури і мистецтва</t>
  </si>
  <si>
    <t>Голова Вченої ради, декан Факультету _____________________ Ірина РУСНАК</t>
  </si>
  <si>
    <t>Художнє редагування тексту</t>
  </si>
  <si>
    <t>Рівень вищої освіти:</t>
  </si>
  <si>
    <t>ВДС.3.04</t>
  </si>
  <si>
    <t>Курсова робота з історії української літератури і літературної критики</t>
  </si>
  <si>
    <t xml:space="preserve">бакалавр філології за спеціалізацією </t>
  </si>
  <si>
    <t>українська мова та література</t>
  </si>
  <si>
    <t>закладу загальної середньої освіти</t>
  </si>
  <si>
    <t>І. Графік освітнього процесу</t>
  </si>
  <si>
    <t>Українська література і літературна критика 60-80 ХХ ст.</t>
  </si>
  <si>
    <t>Інклюзивна освіта</t>
  </si>
  <si>
    <t>ОДФ.12</t>
  </si>
  <si>
    <r>
      <t xml:space="preserve">Методика викладання </t>
    </r>
    <r>
      <rPr>
        <sz val="12"/>
        <rFont val="Calibri"/>
        <family val="2"/>
      </rPr>
      <t>літератури</t>
    </r>
  </si>
  <si>
    <t>АЕ.1</t>
  </si>
  <si>
    <t xml:space="preserve">4.1. Вибірковий блок  "Іноземна мова  (англійська /польська)" </t>
  </si>
  <si>
    <t>Практика усного та писемного мовлення (англійська/польська мова)</t>
  </si>
  <si>
    <t>18годин на 1 кр</t>
  </si>
  <si>
    <r>
      <t>Лінгвокраїнознавство</t>
    </r>
    <r>
      <rPr>
        <sz val="14"/>
        <color indexed="10"/>
        <rFont val="Calibri"/>
        <family val="2"/>
      </rPr>
      <t xml:space="preserve"> </t>
    </r>
  </si>
  <si>
    <t>ВДС.3.05</t>
  </si>
  <si>
    <t>ВДС.3.06</t>
  </si>
  <si>
    <t xml:space="preserve">Друга сло`вянська мова </t>
  </si>
  <si>
    <t>Міжкультурна комунікація</t>
  </si>
  <si>
    <t>ВП.4.01</t>
  </si>
  <si>
    <t>4.5. Вибір з каталогу курсів</t>
  </si>
  <si>
    <t>ВДС.5</t>
  </si>
  <si>
    <t>(студент обирає дисципліни на відповідну кількість кредитів)</t>
  </si>
  <si>
    <t>Курсова робота з української мови</t>
  </si>
  <si>
    <r>
      <t xml:space="preserve">4.2. Вибірковий блок </t>
    </r>
    <r>
      <rPr>
        <b/>
        <sz val="16"/>
        <color indexed="8"/>
        <rFont val="Calibri"/>
        <family val="2"/>
      </rPr>
      <t xml:space="preserve"> "Комп'ютерна лінгвістика" </t>
    </r>
  </si>
  <si>
    <t>Медіастилістика</t>
  </si>
  <si>
    <t>Лінгворекламістика</t>
  </si>
  <si>
    <t>Мова і стиль PR текстів</t>
  </si>
  <si>
    <t>Лінгвофольклористика</t>
  </si>
  <si>
    <t>Мова міста Києва</t>
  </si>
  <si>
    <t>4.4. Вибіркова  спеціалізація "Прикладна лінгвоукраїністика"</t>
  </si>
  <si>
    <t>3,4,5,6,7</t>
  </si>
  <si>
    <t>Практична стилістика і культура мовлення</t>
  </si>
  <si>
    <t>16годин на 1 кр</t>
  </si>
  <si>
    <t>Навчальний план складено у відповідності до затвердженого стандарту вищої освіти за спеціальністю 035 "Філологія"</t>
  </si>
  <si>
    <t>для першого (бакалаврського) рівня вищої освіти (наказ МОН України від 20.06.2019 р. № 869)</t>
  </si>
  <si>
    <t xml:space="preserve">4.3. Вибірковий блок  "Літературна творчість і копірайтинг" </t>
  </si>
  <si>
    <t>Майстерність публічного виступу</t>
  </si>
  <si>
    <t>ОДФ.13</t>
  </si>
  <si>
    <t>ОДФ.14</t>
  </si>
  <si>
    <t>Цифрова риторика</t>
  </si>
  <si>
    <t>Цифрові стратегії та мультимедійні технології у філології</t>
  </si>
  <si>
    <t>Нейромережі для освітнього контенту</t>
  </si>
  <si>
    <t>Практикум ствррення філологічних підкастів</t>
  </si>
  <si>
    <t>Практикум з вебконтенту та моделювання вебспільноти</t>
  </si>
  <si>
    <t>Цифрова культура та медіаграмотність</t>
  </si>
  <si>
    <t>Штучний інтелект в освітній та проєктній діяльності філолога</t>
  </si>
  <si>
    <t>Гарант освітньої програми __________________ Тетяна ВИДАЙЧУК</t>
  </si>
  <si>
    <t>"____" _____ 2024 р. __________________Євген АНТИПІН</t>
  </si>
  <si>
    <t>(зі змінами від  27 квітня 2023 року, протокол № 3)</t>
  </si>
  <si>
    <r>
      <t xml:space="preserve">(зі змінами від 25 квітня 2024 року, </t>
    </r>
    <r>
      <rPr>
        <sz val="14"/>
        <color indexed="10"/>
        <rFont val="Calibri"/>
        <family val="2"/>
      </rPr>
      <t xml:space="preserve">протокол № </t>
    </r>
    <r>
      <rPr>
        <sz val="14"/>
        <rFont val="Calibri"/>
        <family val="2"/>
      </rPr>
      <t xml:space="preserve">  )</t>
    </r>
  </si>
  <si>
    <t>Голова Вченої ради</t>
  </si>
  <si>
    <t>Затверджено</t>
  </si>
  <si>
    <t>Київського столичного університету імені Бориса Грінченка</t>
  </si>
  <si>
    <t>Київський столичний університет імені Бориса Грінченка</t>
  </si>
  <si>
    <t>III. План освітнього процесу</t>
  </si>
  <si>
    <t>Комплексний кваліфікаційний екзамен (ОДФ.12 - 14)</t>
  </si>
  <si>
    <r>
      <t xml:space="preserve">Протокол №  </t>
    </r>
    <r>
      <rPr>
        <sz val="14"/>
        <rFont val="Calibri"/>
        <family val="2"/>
      </rPr>
      <t>____ від "____" _______________ 2023 року</t>
    </r>
  </si>
  <si>
    <t>"____" _____ 2023 р. __________________Євген АНТИПІН</t>
  </si>
  <si>
    <t>Погоджено</t>
  </si>
  <si>
    <r>
      <t xml:space="preserve">Протокол №  </t>
    </r>
    <r>
      <rPr>
        <sz val="14"/>
        <rFont val="Calibri"/>
        <family val="2"/>
      </rPr>
      <t>____ від "____" _______________ 2024 року</t>
    </r>
  </si>
  <si>
    <t>Кваліфікація:</t>
  </si>
  <si>
    <t>бакалавр філології за спеціалізацією українська</t>
  </si>
  <si>
    <r>
      <t>мова та література</t>
    </r>
    <r>
      <rPr>
        <sz val="14"/>
        <rFont val="Calibri"/>
        <family val="2"/>
      </rPr>
      <t xml:space="preserve"> </t>
    </r>
  </si>
  <si>
    <t>(нова редакція від 25.06.2020 р. протокол № 6)</t>
  </si>
  <si>
    <t xml:space="preserve">Професійна кваліфікація (за умови виконання вимог): </t>
  </si>
  <si>
    <r>
      <t xml:space="preserve">2320 - вчитель української мови, </t>
    </r>
    <r>
      <rPr>
        <sz val="14"/>
        <rFont val="Calibri"/>
        <family val="2"/>
      </rPr>
      <t xml:space="preserve">літератур </t>
    </r>
  </si>
  <si>
    <r>
      <t xml:space="preserve">галузь знань </t>
    </r>
    <r>
      <rPr>
        <b/>
        <sz val="16"/>
        <rFont val="Calibri"/>
        <family val="2"/>
      </rPr>
      <t xml:space="preserve"> </t>
    </r>
  </si>
  <si>
    <t xml:space="preserve">спеціальність </t>
  </si>
  <si>
    <t>вибіркова спеціалізація</t>
  </si>
  <si>
    <r>
      <rPr>
        <b/>
        <u val="single"/>
        <sz val="16"/>
        <rFont val="Calibri"/>
        <family val="2"/>
      </rPr>
      <t>заочна</t>
    </r>
    <r>
      <rPr>
        <sz val="16"/>
        <rFont val="Calibri"/>
        <family val="2"/>
      </rPr>
      <t xml:space="preserve"> форма навчання</t>
    </r>
  </si>
  <si>
    <t>План освітнього процесу</t>
  </si>
  <si>
    <t>Розподіл                                                                   за семестрами</t>
  </si>
  <si>
    <t>(зі змінами від 27 квітня 2023 року, протокол № 3)</t>
  </si>
  <si>
    <t>(зі змінами від 25 квітня 2024 року, протокол №   )</t>
  </si>
  <si>
    <t>2320 - вчитель української мови та літератури</t>
  </si>
  <si>
    <t>Практикум створення філологічних підкастів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</si>
</sst>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_-* #,##0.00\ &quot;грн.&quot;_-;\-* #,##0.00\ &quot;грн.&quot;_-;_-* &quot;-&quot;??\ &quot;грн.&quot;_-;_-@_-"/>
    <numFmt numFmtId="179" formatCode="0.0"/>
  </numFmts>
  <fonts count="89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8.25"/>
      <color indexed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6"/>
      <name val="Calibri"/>
      <family val="2"/>
    </font>
    <font>
      <b/>
      <u val="single"/>
      <sz val="16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i/>
      <sz val="14"/>
      <name val="Calibri"/>
      <family val="2"/>
    </font>
    <font>
      <sz val="14"/>
      <color indexed="8"/>
      <name val="Calibri"/>
      <family val="2"/>
    </font>
    <font>
      <i/>
      <sz val="14"/>
      <name val="Calibri"/>
      <family val="2"/>
    </font>
    <font>
      <sz val="14"/>
      <color indexed="23"/>
      <name val="Calibri"/>
      <family val="2"/>
    </font>
    <font>
      <i/>
      <sz val="12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4"/>
      <color indexed="10"/>
      <name val="Calibri"/>
      <family val="2"/>
    </font>
    <font>
      <sz val="16"/>
      <color indexed="10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sz val="13"/>
      <name val="Calibri"/>
      <family val="2"/>
    </font>
    <font>
      <b/>
      <sz val="18"/>
      <name val="Calibri"/>
      <family val="2"/>
    </font>
    <font>
      <b/>
      <u val="single"/>
      <sz val="18"/>
      <name val="Calibri"/>
      <family val="2"/>
    </font>
    <font>
      <i/>
      <sz val="12"/>
      <color indexed="10"/>
      <name val="Calibri"/>
      <family val="2"/>
    </font>
    <font>
      <b/>
      <i/>
      <sz val="12"/>
      <name val="Calibri"/>
      <family val="2"/>
    </font>
    <font>
      <i/>
      <sz val="10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6"/>
      <name val="Calibri"/>
      <family val="2"/>
    </font>
    <font>
      <sz val="14"/>
      <color indexed="30"/>
      <name val="Calibri"/>
      <family val="2"/>
    </font>
    <font>
      <i/>
      <sz val="12"/>
      <color indexed="30"/>
      <name val="Calibri"/>
      <family val="2"/>
    </font>
    <font>
      <b/>
      <sz val="14"/>
      <color indexed="30"/>
      <name val="Calibri"/>
      <family val="2"/>
    </font>
    <font>
      <sz val="12"/>
      <color indexed="30"/>
      <name val="Calibri"/>
      <family val="2"/>
    </font>
    <font>
      <b/>
      <sz val="14"/>
      <color indexed="60"/>
      <name val="Calibri"/>
      <family val="2"/>
    </font>
    <font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Calibri"/>
      <family val="2"/>
    </font>
    <font>
      <sz val="14"/>
      <color rgb="FFFF0000"/>
      <name val="Calibri"/>
      <family val="2"/>
    </font>
    <font>
      <sz val="14"/>
      <color rgb="FF0070C0"/>
      <name val="Calibri"/>
      <family val="2"/>
    </font>
    <font>
      <i/>
      <sz val="12"/>
      <color rgb="FF0070C0"/>
      <name val="Calibri"/>
      <family val="2"/>
    </font>
    <font>
      <b/>
      <sz val="14"/>
      <color rgb="FF0070C0"/>
      <name val="Calibri"/>
      <family val="2"/>
    </font>
    <font>
      <sz val="12"/>
      <color rgb="FF0070C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9" tint="-0.4999699890613556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2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2" borderId="0" applyNumberFormat="0" applyBorder="0" applyAlignment="0" applyProtection="0"/>
    <xf numFmtId="0" fontId="68" fillId="20" borderId="0" applyNumberFormat="0" applyBorder="0" applyAlignment="0" applyProtection="0"/>
    <xf numFmtId="0" fontId="68" fillId="25" borderId="0" applyNumberFormat="0" applyBorder="0" applyAlignment="0" applyProtection="0"/>
    <xf numFmtId="0" fontId="68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36" borderId="2" applyNumberFormat="0" applyAlignment="0" applyProtection="0"/>
    <xf numFmtId="0" fontId="5" fillId="36" borderId="1" applyNumberFormat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67" fillId="0" borderId="0">
      <alignment/>
      <protection/>
    </xf>
    <xf numFmtId="0" fontId="1" fillId="0" borderId="0">
      <alignment/>
      <protection/>
    </xf>
    <xf numFmtId="0" fontId="13" fillId="0" borderId="6" applyNumberFormat="0" applyFill="0" applyAlignment="0" applyProtection="0"/>
    <xf numFmtId="0" fontId="6" fillId="0" borderId="7" applyNumberFormat="0" applyFill="0" applyAlignment="0" applyProtection="0"/>
    <xf numFmtId="0" fontId="7" fillId="37" borderId="8" applyNumberFormat="0" applyAlignment="0" applyProtection="0"/>
    <xf numFmtId="0" fontId="8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72" fillId="39" borderId="9" applyNumberFormat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11" fillId="3" borderId="0" applyNumberFormat="0" applyBorder="0" applyAlignment="0" applyProtection="0"/>
    <xf numFmtId="0" fontId="74" fillId="40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41" borderId="11" applyNumberFormat="0" applyFont="0" applyAlignment="0" applyProtection="0"/>
    <xf numFmtId="0" fontId="0" fillId="42" borderId="12" applyNumberFormat="0" applyFont="0" applyAlignment="0" applyProtection="0"/>
    <xf numFmtId="0" fontId="75" fillId="39" borderId="13" applyNumberFormat="0" applyAlignment="0" applyProtection="0"/>
    <xf numFmtId="0" fontId="76" fillId="43" borderId="0" applyNumberFormat="0" applyBorder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802">
    <xf numFmtId="0" fontId="0" fillId="0" borderId="0" xfId="0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88" applyFont="1">
      <alignment/>
      <protection/>
    </xf>
    <xf numFmtId="0" fontId="26" fillId="0" borderId="0" xfId="88" applyFont="1" applyAlignment="1">
      <alignment horizontal="center" vertical="center"/>
      <protection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89" applyFont="1" applyFill="1" applyBorder="1" applyAlignment="1">
      <alignment vertical="center"/>
      <protection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6" fillId="0" borderId="0" xfId="88" applyFont="1" applyBorder="1">
      <alignment/>
      <protection/>
    </xf>
    <xf numFmtId="0" fontId="29" fillId="0" borderId="0" xfId="0" applyFont="1" applyBorder="1" applyAlignment="1">
      <alignment/>
    </xf>
    <xf numFmtId="9" fontId="26" fillId="0" borderId="0" xfId="89" applyNumberFormat="1" applyFont="1" applyFill="1" applyBorder="1" applyAlignment="1">
      <alignment vertical="center"/>
      <protection/>
    </xf>
    <xf numFmtId="0" fontId="35" fillId="0" borderId="15" xfId="89" applyFont="1" applyFill="1" applyBorder="1" applyAlignment="1">
      <alignment horizontal="left" vertical="center"/>
      <protection/>
    </xf>
    <xf numFmtId="0" fontId="35" fillId="0" borderId="0" xfId="89" applyFont="1" applyFill="1" applyBorder="1" applyAlignment="1">
      <alignment horizontal="left" vertical="center"/>
      <protection/>
    </xf>
    <xf numFmtId="0" fontId="35" fillId="0" borderId="16" xfId="89" applyFont="1" applyFill="1" applyBorder="1" applyAlignment="1">
      <alignment vertical="center"/>
      <protection/>
    </xf>
    <xf numFmtId="0" fontId="35" fillId="0" borderId="0" xfId="89" applyFont="1" applyFill="1" applyBorder="1" applyAlignment="1">
      <alignment vertical="center"/>
      <protection/>
    </xf>
    <xf numFmtId="1" fontId="20" fillId="2" borderId="14" xfId="89" applyNumberFormat="1" applyFont="1" applyFill="1" applyBorder="1" applyAlignment="1">
      <alignment horizontal="center" vertical="center"/>
      <protection/>
    </xf>
    <xf numFmtId="179" fontId="40" fillId="0" borderId="0" xfId="89" applyNumberFormat="1" applyFont="1" applyFill="1" applyBorder="1" applyAlignment="1">
      <alignment vertical="center"/>
      <protection/>
    </xf>
    <xf numFmtId="1" fontId="40" fillId="0" borderId="0" xfId="89" applyNumberFormat="1" applyFont="1" applyFill="1" applyBorder="1" applyAlignment="1">
      <alignment vertical="center"/>
      <protection/>
    </xf>
    <xf numFmtId="0" fontId="40" fillId="0" borderId="0" xfId="89" applyFont="1" applyFill="1" applyBorder="1" applyAlignment="1">
      <alignment vertical="center"/>
      <protection/>
    </xf>
    <xf numFmtId="0" fontId="20" fillId="0" borderId="0" xfId="0" applyFont="1" applyFill="1" applyBorder="1" applyAlignment="1">
      <alignment vertical="center"/>
    </xf>
    <xf numFmtId="49" fontId="41" fillId="0" borderId="0" xfId="80" applyNumberFormat="1" applyFont="1" applyFill="1" applyBorder="1" applyAlignment="1">
      <alignment vertical="center" wrapText="1"/>
      <protection/>
    </xf>
    <xf numFmtId="0" fontId="41" fillId="0" borderId="0" xfId="89" applyFont="1" applyFill="1" applyBorder="1" applyAlignment="1">
      <alignment horizontal="left" vertical="center" wrapText="1"/>
      <protection/>
    </xf>
    <xf numFmtId="1" fontId="41" fillId="0" borderId="0" xfId="89" applyNumberFormat="1" applyFont="1" applyFill="1" applyBorder="1" applyAlignment="1">
      <alignment vertical="center" wrapText="1"/>
      <protection/>
    </xf>
    <xf numFmtId="0" fontId="41" fillId="0" borderId="0" xfId="89" applyFont="1" applyFill="1" applyBorder="1" applyAlignment="1">
      <alignment vertical="center" wrapText="1"/>
      <protection/>
    </xf>
    <xf numFmtId="0" fontId="41" fillId="0" borderId="0" xfId="89" applyFont="1" applyFill="1" applyBorder="1" applyAlignment="1">
      <alignment vertical="center"/>
      <protection/>
    </xf>
    <xf numFmtId="179" fontId="41" fillId="0" borderId="0" xfId="89" applyNumberFormat="1" applyFont="1" applyFill="1" applyBorder="1" applyAlignment="1">
      <alignment vertical="center"/>
      <protection/>
    </xf>
    <xf numFmtId="1" fontId="41" fillId="0" borderId="0" xfId="89" applyNumberFormat="1" applyFont="1" applyFill="1" applyBorder="1" applyAlignment="1">
      <alignment vertical="center"/>
      <protection/>
    </xf>
    <xf numFmtId="49" fontId="42" fillId="0" borderId="17" xfId="89" applyNumberFormat="1" applyFont="1" applyBorder="1" applyAlignment="1">
      <alignment horizontal="center" vertical="center" wrapText="1"/>
      <protection/>
    </xf>
    <xf numFmtId="49" fontId="39" fillId="0" borderId="18" xfId="80" applyNumberFormat="1" applyFont="1" applyBorder="1" applyAlignment="1">
      <alignment horizontal="center" vertical="center" wrapText="1"/>
      <protection/>
    </xf>
    <xf numFmtId="0" fontId="26" fillId="0" borderId="19" xfId="89" applyFont="1" applyFill="1" applyBorder="1" applyAlignment="1">
      <alignment vertical="center"/>
      <protection/>
    </xf>
    <xf numFmtId="0" fontId="35" fillId="0" borderId="19" xfId="89" applyFont="1" applyFill="1" applyBorder="1" applyAlignment="1">
      <alignment vertical="center"/>
      <protection/>
    </xf>
    <xf numFmtId="0" fontId="39" fillId="0" borderId="17" xfId="89" applyFont="1" applyFill="1" applyBorder="1" applyAlignment="1">
      <alignment horizontal="center" vertical="center"/>
      <protection/>
    </xf>
    <xf numFmtId="0" fontId="39" fillId="0" borderId="20" xfId="89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 vertical="center"/>
    </xf>
    <xf numFmtId="0" fontId="21" fillId="0" borderId="21" xfId="89" applyFont="1" applyFill="1" applyBorder="1" applyAlignment="1">
      <alignment horizontal="center" vertical="center"/>
      <protection/>
    </xf>
    <xf numFmtId="1" fontId="21" fillId="0" borderId="20" xfId="89" applyNumberFormat="1" applyFont="1" applyFill="1" applyBorder="1" applyAlignment="1">
      <alignment horizontal="center" vertical="center"/>
      <protection/>
    </xf>
    <xf numFmtId="1" fontId="21" fillId="0" borderId="17" xfId="89" applyNumberFormat="1" applyFont="1" applyFill="1" applyBorder="1" applyAlignment="1">
      <alignment horizontal="center" vertical="center"/>
      <protection/>
    </xf>
    <xf numFmtId="1" fontId="21" fillId="0" borderId="21" xfId="89" applyNumberFormat="1" applyFont="1" applyFill="1" applyBorder="1" applyAlignment="1">
      <alignment horizontal="center" vertical="center"/>
      <protection/>
    </xf>
    <xf numFmtId="0" fontId="21" fillId="0" borderId="20" xfId="89" applyFont="1" applyFill="1" applyBorder="1" applyAlignment="1">
      <alignment horizontal="center" vertical="center"/>
      <protection/>
    </xf>
    <xf numFmtId="0" fontId="21" fillId="0" borderId="22" xfId="89" applyFont="1" applyFill="1" applyBorder="1" applyAlignment="1">
      <alignment horizontal="center" vertical="center"/>
      <protection/>
    </xf>
    <xf numFmtId="0" fontId="20" fillId="0" borderId="22" xfId="89" applyFont="1" applyFill="1" applyBorder="1" applyAlignment="1">
      <alignment horizontal="center" vertical="center"/>
      <protection/>
    </xf>
    <xf numFmtId="0" fontId="21" fillId="0" borderId="23" xfId="89" applyFont="1" applyFill="1" applyBorder="1" applyAlignment="1">
      <alignment horizontal="center" vertical="center"/>
      <protection/>
    </xf>
    <xf numFmtId="0" fontId="21" fillId="0" borderId="24" xfId="89" applyFont="1" applyFill="1" applyBorder="1" applyAlignment="1">
      <alignment horizontal="center" vertical="center"/>
      <protection/>
    </xf>
    <xf numFmtId="0" fontId="20" fillId="0" borderId="21" xfId="89" applyFont="1" applyFill="1" applyBorder="1" applyAlignment="1">
      <alignment horizontal="center" vertical="center"/>
      <protection/>
    </xf>
    <xf numFmtId="0" fontId="21" fillId="0" borderId="17" xfId="89" applyFont="1" applyFill="1" applyBorder="1" applyAlignment="1">
      <alignment horizontal="center" vertical="center"/>
      <protection/>
    </xf>
    <xf numFmtId="0" fontId="21" fillId="0" borderId="21" xfId="89" applyFont="1" applyFill="1" applyBorder="1" applyAlignment="1">
      <alignment vertical="center" wrapText="1"/>
      <protection/>
    </xf>
    <xf numFmtId="0" fontId="20" fillId="0" borderId="20" xfId="89" applyFont="1" applyFill="1" applyBorder="1" applyAlignment="1">
      <alignment horizontal="center" vertical="center"/>
      <protection/>
    </xf>
    <xf numFmtId="0" fontId="37" fillId="0" borderId="0" xfId="89" applyFont="1" applyFill="1" applyBorder="1" applyAlignment="1">
      <alignment vertical="center"/>
      <protection/>
    </xf>
    <xf numFmtId="2" fontId="38" fillId="0" borderId="20" xfId="89" applyNumberFormat="1" applyFont="1" applyFill="1" applyBorder="1" applyAlignment="1">
      <alignment horizontal="center" vertical="center"/>
      <protection/>
    </xf>
    <xf numFmtId="1" fontId="20" fillId="0" borderId="20" xfId="89" applyNumberFormat="1" applyFont="1" applyFill="1" applyBorder="1" applyAlignment="1">
      <alignment horizontal="center" vertical="center"/>
      <protection/>
    </xf>
    <xf numFmtId="0" fontId="20" fillId="0" borderId="17" xfId="89" applyFont="1" applyFill="1" applyBorder="1" applyAlignment="1">
      <alignment horizontal="center" vertical="center"/>
      <protection/>
    </xf>
    <xf numFmtId="0" fontId="21" fillId="0" borderId="0" xfId="89" applyFont="1" applyFill="1" applyBorder="1" applyAlignment="1">
      <alignment vertical="center"/>
      <protection/>
    </xf>
    <xf numFmtId="1" fontId="20" fillId="0" borderId="21" xfId="89" applyNumberFormat="1" applyFont="1" applyFill="1" applyBorder="1" applyAlignment="1">
      <alignment horizontal="center" vertical="center"/>
      <protection/>
    </xf>
    <xf numFmtId="0" fontId="21" fillId="44" borderId="23" xfId="89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vertical="center"/>
    </xf>
    <xf numFmtId="49" fontId="21" fillId="0" borderId="25" xfId="80" applyNumberFormat="1" applyFont="1" applyBorder="1" applyAlignment="1">
      <alignment horizontal="center" vertical="center"/>
      <protection/>
    </xf>
    <xf numFmtId="2" fontId="21" fillId="0" borderId="21" xfId="89" applyNumberFormat="1" applyFont="1" applyFill="1" applyBorder="1" applyAlignment="1">
      <alignment horizontal="center" vertical="center"/>
      <protection/>
    </xf>
    <xf numFmtId="1" fontId="21" fillId="0" borderId="26" xfId="89" applyNumberFormat="1" applyFont="1" applyFill="1" applyBorder="1" applyAlignment="1">
      <alignment horizontal="center" vertical="center"/>
      <protection/>
    </xf>
    <xf numFmtId="179" fontId="21" fillId="0" borderId="18" xfId="89" applyNumberFormat="1" applyFont="1" applyFill="1" applyBorder="1" applyAlignment="1">
      <alignment horizontal="center" vertical="center"/>
      <protection/>
    </xf>
    <xf numFmtId="2" fontId="21" fillId="0" borderId="20" xfId="89" applyNumberFormat="1" applyFont="1" applyFill="1" applyBorder="1" applyAlignment="1">
      <alignment horizontal="center" vertical="center"/>
      <protection/>
    </xf>
    <xf numFmtId="0" fontId="25" fillId="0" borderId="15" xfId="89" applyFont="1" applyFill="1" applyBorder="1" applyAlignment="1">
      <alignment horizontal="left" vertical="center"/>
      <protection/>
    </xf>
    <xf numFmtId="0" fontId="25" fillId="0" borderId="27" xfId="89" applyFont="1" applyFill="1" applyBorder="1" applyAlignment="1">
      <alignment horizontal="right" vertical="center" wrapText="1"/>
      <protection/>
    </xf>
    <xf numFmtId="0" fontId="20" fillId="0" borderId="24" xfId="89" applyFont="1" applyFill="1" applyBorder="1" applyAlignment="1">
      <alignment horizontal="center" vertical="center"/>
      <protection/>
    </xf>
    <xf numFmtId="0" fontId="39" fillId="0" borderId="21" xfId="89" applyFont="1" applyFill="1" applyBorder="1" applyAlignment="1">
      <alignment horizontal="center" vertical="center"/>
      <protection/>
    </xf>
    <xf numFmtId="0" fontId="25" fillId="0" borderId="0" xfId="89" applyFont="1" applyFill="1" applyBorder="1" applyAlignment="1">
      <alignment horizontal="center" vertical="center"/>
      <protection/>
    </xf>
    <xf numFmtId="0" fontId="26" fillId="0" borderId="0" xfId="88" applyFont="1">
      <alignment/>
      <protection/>
    </xf>
    <xf numFmtId="0" fontId="23" fillId="0" borderId="0" xfId="88" applyFont="1">
      <alignment/>
      <protection/>
    </xf>
    <xf numFmtId="0" fontId="60" fillId="0" borderId="0" xfId="88" applyFont="1">
      <alignment/>
      <protection/>
    </xf>
    <xf numFmtId="0" fontId="22" fillId="0" borderId="0" xfId="88" applyFont="1" applyAlignment="1">
      <alignment vertical="center"/>
      <protection/>
    </xf>
    <xf numFmtId="0" fontId="20" fillId="0" borderId="0" xfId="88" applyFont="1" applyAlignment="1">
      <alignment vertical="center"/>
      <protection/>
    </xf>
    <xf numFmtId="0" fontId="48" fillId="0" borderId="0" xfId="88" applyFont="1">
      <alignment/>
      <protection/>
    </xf>
    <xf numFmtId="0" fontId="20" fillId="0" borderId="0" xfId="0" applyFont="1" applyAlignment="1">
      <alignment/>
    </xf>
    <xf numFmtId="0" fontId="26" fillId="0" borderId="0" xfId="88" applyFont="1" applyAlignment="1">
      <alignment horizontal="left"/>
      <protection/>
    </xf>
    <xf numFmtId="0" fontId="20" fillId="0" borderId="0" xfId="88" applyFont="1">
      <alignment/>
      <protection/>
    </xf>
    <xf numFmtId="0" fontId="40" fillId="0" borderId="0" xfId="0" applyFont="1" applyAlignment="1">
      <alignment/>
    </xf>
    <xf numFmtId="0" fontId="40" fillId="0" borderId="0" xfId="88" applyFont="1" applyAlignment="1">
      <alignment vertical="center"/>
      <protection/>
    </xf>
    <xf numFmtId="0" fontId="22" fillId="0" borderId="0" xfId="88" applyFont="1">
      <alignment/>
      <protection/>
    </xf>
    <xf numFmtId="0" fontId="22" fillId="0" borderId="0" xfId="88" applyFont="1" applyAlignment="1">
      <alignment horizontal="left" vertical="center"/>
      <protection/>
    </xf>
    <xf numFmtId="0" fontId="48" fillId="0" borderId="0" xfId="88" applyFont="1" applyAlignment="1">
      <alignment horizontal="left" vertical="center"/>
      <protection/>
    </xf>
    <xf numFmtId="0" fontId="22" fillId="0" borderId="0" xfId="88" applyFont="1" applyAlignment="1">
      <alignment/>
      <protection/>
    </xf>
    <xf numFmtId="0" fontId="48" fillId="0" borderId="0" xfId="88" applyFont="1" applyAlignment="1">
      <alignment/>
      <protection/>
    </xf>
    <xf numFmtId="0" fontId="27" fillId="0" borderId="0" xfId="88" applyFont="1">
      <alignment/>
      <protection/>
    </xf>
    <xf numFmtId="0" fontId="23" fillId="0" borderId="0" xfId="88" applyFont="1" applyFill="1" applyAlignment="1">
      <alignment horizontal="center"/>
      <protection/>
    </xf>
    <xf numFmtId="0" fontId="23" fillId="0" borderId="0" xfId="88" applyFont="1" applyAlignment="1">
      <alignment vertical="center"/>
      <protection/>
    </xf>
    <xf numFmtId="0" fontId="25" fillId="0" borderId="0" xfId="88" applyFont="1" applyAlignment="1">
      <alignment vertical="center"/>
      <protection/>
    </xf>
    <xf numFmtId="0" fontId="25" fillId="0" borderId="0" xfId="88" applyFont="1">
      <alignment/>
      <protection/>
    </xf>
    <xf numFmtId="0" fontId="21" fillId="0" borderId="0" xfId="88" applyFont="1">
      <alignment/>
      <protection/>
    </xf>
    <xf numFmtId="0" fontId="21" fillId="0" borderId="0" xfId="88" applyFont="1" applyAlignment="1">
      <alignment vertical="center"/>
      <protection/>
    </xf>
    <xf numFmtId="49" fontId="20" fillId="45" borderId="17" xfId="87" applyNumberFormat="1" applyFont="1" applyFill="1" applyBorder="1" applyAlignment="1">
      <alignment horizontal="center" vertical="center"/>
      <protection/>
    </xf>
    <xf numFmtId="0" fontId="26" fillId="0" borderId="0" xfId="88" applyFont="1" applyAlignment="1">
      <alignment horizontal="center" vertical="center"/>
      <protection/>
    </xf>
    <xf numFmtId="0" fontId="78" fillId="0" borderId="0" xfId="88" applyFont="1" applyAlignment="1">
      <alignment horizontal="center" vertical="center"/>
      <protection/>
    </xf>
    <xf numFmtId="0" fontId="25" fillId="0" borderId="0" xfId="89" applyFont="1" applyFill="1" applyBorder="1" applyAlignment="1">
      <alignment vertical="center"/>
      <protection/>
    </xf>
    <xf numFmtId="0" fontId="39" fillId="0" borderId="28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1" fontId="21" fillId="0" borderId="30" xfId="89" applyNumberFormat="1" applyFont="1" applyFill="1" applyBorder="1" applyAlignment="1">
      <alignment horizontal="center" vertical="center"/>
      <protection/>
    </xf>
    <xf numFmtId="1" fontId="39" fillId="0" borderId="21" xfId="89" applyNumberFormat="1" applyFont="1" applyFill="1" applyBorder="1" applyAlignment="1">
      <alignment horizontal="center" vertical="center"/>
      <protection/>
    </xf>
    <xf numFmtId="0" fontId="39" fillId="0" borderId="0" xfId="89" applyFont="1" applyFill="1" applyBorder="1" applyAlignment="1">
      <alignment horizontal="center" vertical="center"/>
      <protection/>
    </xf>
    <xf numFmtId="0" fontId="39" fillId="0" borderId="31" xfId="89" applyFont="1" applyFill="1" applyBorder="1" applyAlignment="1">
      <alignment horizontal="center" vertical="center" wrapText="1"/>
      <protection/>
    </xf>
    <xf numFmtId="0" fontId="39" fillId="0" borderId="32" xfId="89" applyFont="1" applyFill="1" applyBorder="1" applyAlignment="1">
      <alignment horizontal="center" vertical="center"/>
      <protection/>
    </xf>
    <xf numFmtId="0" fontId="46" fillId="0" borderId="21" xfId="89" applyFont="1" applyFill="1" applyBorder="1" applyAlignment="1">
      <alignment horizontal="center" vertical="center"/>
      <protection/>
    </xf>
    <xf numFmtId="0" fontId="46" fillId="0" borderId="20" xfId="89" applyFont="1" applyFill="1" applyBorder="1" applyAlignment="1">
      <alignment horizontal="center" vertical="center"/>
      <protection/>
    </xf>
    <xf numFmtId="0" fontId="20" fillId="0" borderId="23" xfId="89" applyFont="1" applyFill="1" applyBorder="1" applyAlignment="1">
      <alignment horizontal="center" vertical="center"/>
      <protection/>
    </xf>
    <xf numFmtId="0" fontId="39" fillId="0" borderId="33" xfId="89" applyFont="1" applyFill="1" applyBorder="1" applyAlignment="1">
      <alignment horizontal="center" vertical="center"/>
      <protection/>
    </xf>
    <xf numFmtId="0" fontId="52" fillId="0" borderId="20" xfId="89" applyFont="1" applyFill="1" applyBorder="1" applyAlignment="1">
      <alignment horizontal="center" vertical="center"/>
      <protection/>
    </xf>
    <xf numFmtId="0" fontId="39" fillId="0" borderId="34" xfId="89" applyFont="1" applyFill="1" applyBorder="1" applyAlignment="1">
      <alignment horizontal="center" vertical="center"/>
      <protection/>
    </xf>
    <xf numFmtId="1" fontId="39" fillId="0" borderId="34" xfId="89" applyNumberFormat="1" applyFont="1" applyFill="1" applyBorder="1" applyAlignment="1">
      <alignment horizontal="center" vertical="center"/>
      <protection/>
    </xf>
    <xf numFmtId="0" fontId="39" fillId="0" borderId="35" xfId="89" applyFont="1" applyFill="1" applyBorder="1" applyAlignment="1">
      <alignment horizontal="center" vertical="center"/>
      <protection/>
    </xf>
    <xf numFmtId="0" fontId="20" fillId="0" borderId="0" xfId="89" applyFont="1" applyFill="1" applyBorder="1" applyAlignment="1">
      <alignment vertical="center"/>
      <protection/>
    </xf>
    <xf numFmtId="2" fontId="43" fillId="0" borderId="21" xfId="89" applyNumberFormat="1" applyFont="1" applyFill="1" applyBorder="1" applyAlignment="1">
      <alignment horizontal="center" vertical="center"/>
      <protection/>
    </xf>
    <xf numFmtId="2" fontId="21" fillId="0" borderId="18" xfId="89" applyNumberFormat="1" applyFont="1" applyFill="1" applyBorder="1" applyAlignment="1">
      <alignment horizontal="center" vertical="center"/>
      <protection/>
    </xf>
    <xf numFmtId="2" fontId="21" fillId="0" borderId="26" xfId="89" applyNumberFormat="1" applyFont="1" applyFill="1" applyBorder="1" applyAlignment="1">
      <alignment horizontal="center" vertical="center"/>
      <protection/>
    </xf>
    <xf numFmtId="179" fontId="21" fillId="0" borderId="21" xfId="89" applyNumberFormat="1" applyFont="1" applyFill="1" applyBorder="1" applyAlignment="1">
      <alignment horizontal="center" vertical="center"/>
      <protection/>
    </xf>
    <xf numFmtId="0" fontId="21" fillId="0" borderId="22" xfId="89" applyFont="1" applyFill="1" applyBorder="1" applyAlignment="1">
      <alignment vertical="center" wrapText="1"/>
      <protection/>
    </xf>
    <xf numFmtId="1" fontId="21" fillId="0" borderId="23" xfId="89" applyNumberFormat="1" applyFont="1" applyFill="1" applyBorder="1" applyAlignment="1">
      <alignment horizontal="center" vertical="center"/>
      <protection/>
    </xf>
    <xf numFmtId="1" fontId="21" fillId="0" borderId="36" xfId="89" applyNumberFormat="1" applyFont="1" applyFill="1" applyBorder="1" applyAlignment="1">
      <alignment horizontal="center" vertical="center"/>
      <protection/>
    </xf>
    <xf numFmtId="1" fontId="21" fillId="0" borderId="22" xfId="89" applyNumberFormat="1" applyFont="1" applyFill="1" applyBorder="1" applyAlignment="1">
      <alignment horizontal="center" vertical="center"/>
      <protection/>
    </xf>
    <xf numFmtId="0" fontId="21" fillId="44" borderId="17" xfId="89" applyFont="1" applyFill="1" applyBorder="1" applyAlignment="1">
      <alignment horizontal="center" vertical="center"/>
      <protection/>
    </xf>
    <xf numFmtId="0" fontId="21" fillId="44" borderId="20" xfId="89" applyFont="1" applyFill="1" applyBorder="1" applyAlignment="1">
      <alignment horizontal="center" vertical="center"/>
      <protection/>
    </xf>
    <xf numFmtId="0" fontId="20" fillId="0" borderId="15" xfId="89" applyFont="1" applyFill="1" applyBorder="1" applyAlignment="1">
      <alignment vertical="center"/>
      <protection/>
    </xf>
    <xf numFmtId="0" fontId="20" fillId="0" borderId="0" xfId="89" applyFont="1" applyFill="1" applyBorder="1" applyAlignment="1">
      <alignment vertical="center" wrapText="1"/>
      <protection/>
    </xf>
    <xf numFmtId="0" fontId="20" fillId="0" borderId="0" xfId="89" applyFont="1" applyFill="1" applyBorder="1" applyAlignment="1">
      <alignment horizontal="center" vertical="center" wrapText="1"/>
      <protection/>
    </xf>
    <xf numFmtId="0" fontId="20" fillId="0" borderId="19" xfId="89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/>
    </xf>
    <xf numFmtId="0" fontId="20" fillId="0" borderId="25" xfId="89" applyFont="1" applyFill="1" applyBorder="1" applyAlignment="1">
      <alignment horizontal="center" vertical="center"/>
      <protection/>
    </xf>
    <xf numFmtId="0" fontId="21" fillId="0" borderId="37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49" fontId="21" fillId="0" borderId="25" xfId="80" applyNumberFormat="1" applyFont="1" applyFill="1" applyBorder="1" applyAlignment="1">
      <alignment horizontal="center" vertical="center"/>
      <protection/>
    </xf>
    <xf numFmtId="0" fontId="21" fillId="0" borderId="38" xfId="0" applyFont="1" applyFill="1" applyBorder="1" applyAlignment="1">
      <alignment horizontal="justify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49" fontId="39" fillId="0" borderId="29" xfId="80" applyNumberFormat="1" applyFont="1" applyBorder="1" applyAlignment="1">
      <alignment horizontal="center" vertical="center" wrapText="1"/>
      <protection/>
    </xf>
    <xf numFmtId="49" fontId="39" fillId="0" borderId="28" xfId="80" applyNumberFormat="1" applyFont="1" applyBorder="1" applyAlignment="1">
      <alignment horizontal="center" vertical="center" wrapText="1"/>
      <protection/>
    </xf>
    <xf numFmtId="0" fontId="21" fillId="44" borderId="40" xfId="0" applyFont="1" applyFill="1" applyBorder="1" applyAlignment="1">
      <alignment horizontal="left" vertical="center" wrapText="1"/>
    </xf>
    <xf numFmtId="0" fontId="20" fillId="0" borderId="41" xfId="89" applyFont="1" applyFill="1" applyBorder="1" applyAlignment="1">
      <alignment vertical="center"/>
      <protection/>
    </xf>
    <xf numFmtId="1" fontId="20" fillId="0" borderId="24" xfId="89" applyNumberFormat="1" applyFont="1" applyFill="1" applyBorder="1" applyAlignment="1">
      <alignment horizontal="center" vertical="center"/>
      <protection/>
    </xf>
    <xf numFmtId="0" fontId="39" fillId="0" borderId="21" xfId="0" applyFont="1" applyFill="1" applyBorder="1" applyAlignment="1">
      <alignment horizontal="center" vertical="center"/>
    </xf>
    <xf numFmtId="0" fontId="26" fillId="0" borderId="15" xfId="89" applyFont="1" applyFill="1" applyBorder="1" applyAlignment="1">
      <alignment vertical="center"/>
      <protection/>
    </xf>
    <xf numFmtId="0" fontId="20" fillId="44" borderId="24" xfId="0" applyFont="1" applyFill="1" applyBorder="1" applyAlignment="1">
      <alignment horizontal="center" vertical="center"/>
    </xf>
    <xf numFmtId="0" fontId="79" fillId="45" borderId="17" xfId="88" applyFont="1" applyFill="1" applyBorder="1" applyAlignment="1">
      <alignment horizontal="center" vertical="center"/>
      <protection/>
    </xf>
    <xf numFmtId="0" fontId="78" fillId="45" borderId="0" xfId="88" applyFont="1" applyFill="1" applyAlignment="1">
      <alignment horizontal="center" vertical="center"/>
      <protection/>
    </xf>
    <xf numFmtId="49" fontId="22" fillId="45" borderId="17" xfId="87" applyNumberFormat="1" applyFont="1" applyFill="1" applyBorder="1" applyAlignment="1">
      <alignment horizontal="center" vertical="center"/>
      <protection/>
    </xf>
    <xf numFmtId="0" fontId="21" fillId="45" borderId="17" xfId="88" applyFont="1" applyFill="1" applyBorder="1" applyAlignment="1">
      <alignment horizontal="center" vertical="center"/>
      <protection/>
    </xf>
    <xf numFmtId="0" fontId="21" fillId="0" borderId="17" xfId="88" applyFont="1" applyBorder="1" applyAlignment="1">
      <alignment horizontal="center" vertical="center"/>
      <protection/>
    </xf>
    <xf numFmtId="0" fontId="20" fillId="0" borderId="17" xfId="88" applyFont="1" applyBorder="1" applyAlignment="1">
      <alignment horizontal="center" vertical="center"/>
      <protection/>
    </xf>
    <xf numFmtId="0" fontId="26" fillId="0" borderId="17" xfId="88" applyFont="1" applyBorder="1" applyAlignment="1">
      <alignment horizontal="center" vertical="center"/>
      <protection/>
    </xf>
    <xf numFmtId="0" fontId="20" fillId="0" borderId="17" xfId="88" applyFont="1" applyFill="1" applyBorder="1" applyAlignment="1">
      <alignment horizontal="center" vertical="center"/>
      <protection/>
    </xf>
    <xf numFmtId="0" fontId="23" fillId="45" borderId="0" xfId="88" applyFont="1" applyFill="1" applyAlignment="1">
      <alignment horizontal="center" vertical="center"/>
      <protection/>
    </xf>
    <xf numFmtId="0" fontId="21" fillId="44" borderId="17" xfId="88" applyFont="1" applyFill="1" applyBorder="1" applyAlignment="1">
      <alignment horizontal="center" vertical="center"/>
      <protection/>
    </xf>
    <xf numFmtId="0" fontId="23" fillId="0" borderId="0" xfId="88" applyFont="1">
      <alignment/>
      <protection/>
    </xf>
    <xf numFmtId="0" fontId="21" fillId="0" borderId="0" xfId="88" applyFont="1" applyAlignment="1">
      <alignment vertical="top"/>
      <protection/>
    </xf>
    <xf numFmtId="0" fontId="26" fillId="0" borderId="42" xfId="88" applyFont="1" applyBorder="1" applyAlignment="1">
      <alignment horizontal="center" vertical="top"/>
      <protection/>
    </xf>
    <xf numFmtId="0" fontId="22" fillId="0" borderId="0" xfId="88" applyFont="1" applyAlignment="1">
      <alignment horizontal="center"/>
      <protection/>
    </xf>
    <xf numFmtId="0" fontId="42" fillId="0" borderId="42" xfId="88" applyFont="1" applyBorder="1" applyAlignment="1">
      <alignment horizontal="center" vertical="center"/>
      <protection/>
    </xf>
    <xf numFmtId="0" fontId="16" fillId="0" borderId="43" xfId="88" applyFont="1" applyBorder="1" applyAlignment="1">
      <alignment horizontal="center"/>
      <protection/>
    </xf>
    <xf numFmtId="0" fontId="16" fillId="0" borderId="42" xfId="88" applyFont="1" applyBorder="1" applyAlignment="1">
      <alignment horizontal="center" vertical="center"/>
      <protection/>
    </xf>
    <xf numFmtId="0" fontId="42" fillId="0" borderId="43" xfId="88" applyFont="1" applyBorder="1" applyAlignment="1">
      <alignment horizontal="center" vertical="center"/>
      <protection/>
    </xf>
    <xf numFmtId="0" fontId="42" fillId="0" borderId="43" xfId="88" applyFont="1" applyBorder="1" applyAlignment="1">
      <alignment horizontal="center" vertical="top"/>
      <protection/>
    </xf>
    <xf numFmtId="0" fontId="16" fillId="0" borderId="43" xfId="88" applyFont="1" applyBorder="1" applyAlignment="1">
      <alignment horizontal="center" vertical="center"/>
      <protection/>
    </xf>
    <xf numFmtId="0" fontId="26" fillId="0" borderId="0" xfId="88" applyFont="1" applyAlignment="1">
      <alignment horizontal="center"/>
      <protection/>
    </xf>
    <xf numFmtId="0" fontId="16" fillId="0" borderId="44" xfId="88" applyFont="1" applyBorder="1" applyAlignment="1">
      <alignment horizontal="center" vertical="center"/>
      <protection/>
    </xf>
    <xf numFmtId="0" fontId="16" fillId="0" borderId="44" xfId="88" applyFont="1" applyBorder="1" applyAlignment="1">
      <alignment horizontal="center" vertical="top"/>
      <protection/>
    </xf>
    <xf numFmtId="0" fontId="23" fillId="0" borderId="44" xfId="88" applyFont="1" applyBorder="1" applyAlignment="1">
      <alignment horizontal="center" vertical="center" textRotation="90"/>
      <protection/>
    </xf>
    <xf numFmtId="0" fontId="27" fillId="0" borderId="17" xfId="88" applyFont="1" applyBorder="1" applyAlignment="1">
      <alignment horizontal="center" vertical="center"/>
      <protection/>
    </xf>
    <xf numFmtId="0" fontId="26" fillId="0" borderId="45" xfId="88" applyFont="1" applyFill="1" applyBorder="1" applyAlignment="1">
      <alignment horizontal="right"/>
      <protection/>
    </xf>
    <xf numFmtId="0" fontId="23" fillId="0" borderId="0" xfId="88" applyFont="1" applyAlignment="1">
      <alignment horizontal="center" vertical="center"/>
      <protection/>
    </xf>
    <xf numFmtId="0" fontId="21" fillId="0" borderId="46" xfId="88" applyFont="1" applyBorder="1" applyAlignment="1">
      <alignment horizontal="left" vertical="center"/>
      <protection/>
    </xf>
    <xf numFmtId="0" fontId="25" fillId="0" borderId="32" xfId="88" applyFont="1" applyBorder="1" applyAlignment="1">
      <alignment horizontal="center" vertical="center"/>
      <protection/>
    </xf>
    <xf numFmtId="0" fontId="49" fillId="0" borderId="32" xfId="88" applyFont="1" applyBorder="1" applyAlignment="1">
      <alignment horizontal="center" vertical="center"/>
      <protection/>
    </xf>
    <xf numFmtId="0" fontId="50" fillId="0" borderId="32" xfId="88" applyFont="1" applyBorder="1" applyAlignment="1">
      <alignment horizontal="center" vertical="center"/>
      <protection/>
    </xf>
    <xf numFmtId="0" fontId="49" fillId="0" borderId="47" xfId="88" applyFont="1" applyBorder="1" applyAlignment="1">
      <alignment horizontal="center" vertical="center"/>
      <protection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88" applyFont="1" applyBorder="1" applyAlignment="1">
      <alignment horizontal="center" vertical="center"/>
      <protection/>
    </xf>
    <xf numFmtId="0" fontId="26" fillId="0" borderId="0" xfId="0" applyFont="1" applyAlignment="1">
      <alignment horizontal="left"/>
    </xf>
    <xf numFmtId="0" fontId="22" fillId="0" borderId="0" xfId="88" applyFont="1" applyAlignment="1">
      <alignment horizontal="left" vertical="center"/>
      <protection/>
    </xf>
    <xf numFmtId="0" fontId="21" fillId="0" borderId="0" xfId="88" applyFont="1" applyAlignment="1">
      <alignment horizontal="center" vertical="center"/>
      <protection/>
    </xf>
    <xf numFmtId="0" fontId="23" fillId="0" borderId="17" xfId="88" applyFont="1" applyBorder="1" applyAlignment="1">
      <alignment horizontal="center" vertical="center"/>
      <protection/>
    </xf>
    <xf numFmtId="0" fontId="27" fillId="0" borderId="0" xfId="88" applyFont="1" applyAlignment="1">
      <alignment vertical="top" wrapText="1"/>
      <protection/>
    </xf>
    <xf numFmtId="0" fontId="34" fillId="0" borderId="17" xfId="88" applyFont="1" applyBorder="1" applyAlignment="1">
      <alignment horizontal="center" vertical="center"/>
      <protection/>
    </xf>
    <xf numFmtId="0" fontId="27" fillId="0" borderId="0" xfId="88" applyFont="1" applyAlignment="1">
      <alignment horizontal="center" vertical="center"/>
      <protection/>
    </xf>
    <xf numFmtId="0" fontId="27" fillId="0" borderId="0" xfId="88" applyFont="1" applyBorder="1" applyAlignment="1">
      <alignment vertical="top" wrapText="1"/>
      <protection/>
    </xf>
    <xf numFmtId="0" fontId="26" fillId="0" borderId="0" xfId="88" applyFont="1" applyAlignment="1">
      <alignment vertical="top" wrapText="1"/>
      <protection/>
    </xf>
    <xf numFmtId="0" fontId="26" fillId="0" borderId="17" xfId="0" applyFont="1" applyBorder="1" applyAlignment="1">
      <alignment horizontal="center"/>
    </xf>
    <xf numFmtId="0" fontId="26" fillId="0" borderId="0" xfId="88" applyFont="1" applyBorder="1" applyAlignment="1">
      <alignment vertical="top" wrapText="1"/>
      <protection/>
    </xf>
    <xf numFmtId="0" fontId="26" fillId="0" borderId="0" xfId="88" applyFont="1" applyAlignment="1">
      <alignment vertical="center" wrapText="1"/>
      <protection/>
    </xf>
    <xf numFmtId="0" fontId="20" fillId="0" borderId="17" xfId="0" applyFont="1" applyFill="1" applyBorder="1" applyAlignment="1">
      <alignment vertical="center"/>
    </xf>
    <xf numFmtId="1" fontId="26" fillId="0" borderId="0" xfId="0" applyNumberFormat="1" applyFont="1" applyFill="1" applyBorder="1" applyAlignment="1">
      <alignment vertical="center"/>
    </xf>
    <xf numFmtId="49" fontId="33" fillId="0" borderId="46" xfId="89" applyNumberFormat="1" applyFont="1" applyFill="1" applyBorder="1" applyAlignment="1">
      <alignment horizontal="center" vertical="center"/>
      <protection/>
    </xf>
    <xf numFmtId="49" fontId="21" fillId="0" borderId="0" xfId="0" applyNumberFormat="1" applyFont="1" applyFill="1" applyBorder="1" applyAlignment="1">
      <alignment vertical="center"/>
    </xf>
    <xf numFmtId="0" fontId="21" fillId="0" borderId="0" xfId="89" applyFont="1" applyFill="1" applyAlignment="1">
      <alignment vertical="center"/>
      <protection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0" xfId="89" applyFont="1" applyFill="1" applyAlignment="1">
      <alignment horizontal="justify" vertical="center"/>
      <protection/>
    </xf>
    <xf numFmtId="0" fontId="20" fillId="0" borderId="0" xfId="89" applyFont="1" applyFill="1" applyAlignment="1">
      <alignment vertical="center"/>
      <protection/>
    </xf>
    <xf numFmtId="0" fontId="26" fillId="0" borderId="0" xfId="0" applyFont="1" applyFill="1" applyAlignment="1">
      <alignment horizontal="center" vertical="center"/>
    </xf>
    <xf numFmtId="0" fontId="21" fillId="0" borderId="0" xfId="88" applyFont="1" applyFill="1" applyBorder="1" applyAlignment="1">
      <alignment horizontal="center"/>
      <protection/>
    </xf>
    <xf numFmtId="0" fontId="20" fillId="0" borderId="15" xfId="89" applyFont="1" applyFill="1" applyBorder="1" applyAlignment="1">
      <alignment horizontal="left" vertical="center" wrapText="1"/>
      <protection/>
    </xf>
    <xf numFmtId="0" fontId="22" fillId="0" borderId="17" xfId="89" applyFont="1" applyFill="1" applyBorder="1" applyAlignment="1">
      <alignment horizontal="center" vertical="center" wrapText="1"/>
      <protection/>
    </xf>
    <xf numFmtId="0" fontId="20" fillId="0" borderId="0" xfId="89" applyFont="1" applyFill="1" applyBorder="1" applyAlignment="1">
      <alignment horizontal="center" vertical="center"/>
      <protection/>
    </xf>
    <xf numFmtId="9" fontId="21" fillId="0" borderId="0" xfId="89" applyNumberFormat="1" applyFont="1" applyFill="1" applyBorder="1" applyAlignment="1">
      <alignment vertical="center"/>
      <protection/>
    </xf>
    <xf numFmtId="0" fontId="21" fillId="0" borderId="19" xfId="89" applyFont="1" applyFill="1" applyBorder="1" applyAlignment="1">
      <alignment vertical="center"/>
      <protection/>
    </xf>
    <xf numFmtId="0" fontId="20" fillId="0" borderId="0" xfId="89" applyFont="1" applyFill="1" applyBorder="1" applyAlignment="1">
      <alignment horizontal="left" vertical="center"/>
      <protection/>
    </xf>
    <xf numFmtId="0" fontId="20" fillId="45" borderId="24" xfId="0" applyFont="1" applyFill="1" applyBorder="1" applyAlignment="1">
      <alignment horizontal="center" vertical="center" wrapText="1"/>
    </xf>
    <xf numFmtId="0" fontId="20" fillId="45" borderId="22" xfId="89" applyFont="1" applyFill="1" applyBorder="1" applyAlignment="1">
      <alignment vertical="center" wrapText="1"/>
      <protection/>
    </xf>
    <xf numFmtId="0" fontId="20" fillId="45" borderId="48" xfId="89" applyFont="1" applyFill="1" applyBorder="1" applyAlignment="1">
      <alignment horizontal="center" vertical="center" wrapText="1"/>
      <protection/>
    </xf>
    <xf numFmtId="0" fontId="20" fillId="45" borderId="23" xfId="89" applyFont="1" applyFill="1" applyBorder="1" applyAlignment="1">
      <alignment horizontal="center" vertical="center"/>
      <protection/>
    </xf>
    <xf numFmtId="0" fontId="20" fillId="45" borderId="49" xfId="89" applyFont="1" applyFill="1" applyBorder="1" applyAlignment="1">
      <alignment horizontal="center" vertical="center"/>
      <protection/>
    </xf>
    <xf numFmtId="0" fontId="20" fillId="45" borderId="24" xfId="89" applyFont="1" applyFill="1" applyBorder="1" applyAlignment="1">
      <alignment horizontal="center" vertical="center"/>
      <protection/>
    </xf>
    <xf numFmtId="0" fontId="20" fillId="45" borderId="22" xfId="89" applyFont="1" applyFill="1" applyBorder="1" applyAlignment="1">
      <alignment horizontal="center" vertical="center"/>
      <protection/>
    </xf>
    <xf numFmtId="0" fontId="20" fillId="45" borderId="36" xfId="89" applyFont="1" applyFill="1" applyBorder="1" applyAlignment="1">
      <alignment horizontal="center" vertical="center"/>
      <protection/>
    </xf>
    <xf numFmtId="1" fontId="21" fillId="45" borderId="24" xfId="89" applyNumberFormat="1" applyFont="1" applyFill="1" applyBorder="1" applyAlignment="1">
      <alignment horizontal="center" vertical="center"/>
      <protection/>
    </xf>
    <xf numFmtId="1" fontId="21" fillId="45" borderId="22" xfId="89" applyNumberFormat="1" applyFont="1" applyFill="1" applyBorder="1" applyAlignment="1">
      <alignment horizontal="center" vertical="center"/>
      <protection/>
    </xf>
    <xf numFmtId="0" fontId="22" fillId="0" borderId="28" xfId="0" applyFont="1" applyFill="1" applyBorder="1" applyAlignment="1">
      <alignment horizontal="center" vertical="center" wrapText="1"/>
    </xf>
    <xf numFmtId="0" fontId="22" fillId="0" borderId="21" xfId="89" applyFont="1" applyFill="1" applyBorder="1" applyAlignment="1">
      <alignment horizontal="left" vertical="center" wrapText="1" indent="3"/>
      <protection/>
    </xf>
    <xf numFmtId="0" fontId="22" fillId="0" borderId="31" xfId="89" applyFont="1" applyFill="1" applyBorder="1" applyAlignment="1">
      <alignment vertical="center" wrapText="1"/>
      <protection/>
    </xf>
    <xf numFmtId="0" fontId="22" fillId="0" borderId="32" xfId="89" applyFont="1" applyFill="1" applyBorder="1" applyAlignment="1">
      <alignment vertical="center"/>
      <protection/>
    </xf>
    <xf numFmtId="0" fontId="22" fillId="0" borderId="20" xfId="89" applyFont="1" applyFill="1" applyBorder="1" applyAlignment="1">
      <alignment horizontal="center" vertical="center"/>
      <protection/>
    </xf>
    <xf numFmtId="0" fontId="22" fillId="0" borderId="21" xfId="89" applyFont="1" applyFill="1" applyBorder="1" applyAlignment="1">
      <alignment horizontal="center" vertical="center"/>
      <protection/>
    </xf>
    <xf numFmtId="1" fontId="22" fillId="0" borderId="20" xfId="89" applyNumberFormat="1" applyFont="1" applyFill="1" applyBorder="1" applyAlignment="1">
      <alignment horizontal="center" vertical="center"/>
      <protection/>
    </xf>
    <xf numFmtId="1" fontId="22" fillId="0" borderId="17" xfId="89" applyNumberFormat="1" applyFont="1" applyFill="1" applyBorder="1" applyAlignment="1">
      <alignment horizontal="center" vertical="center"/>
      <protection/>
    </xf>
    <xf numFmtId="0" fontId="22" fillId="0" borderId="17" xfId="89" applyFont="1" applyFill="1" applyBorder="1" applyAlignment="1">
      <alignment horizontal="center" vertical="center"/>
      <protection/>
    </xf>
    <xf numFmtId="1" fontId="22" fillId="0" borderId="30" xfId="89" applyNumberFormat="1" applyFont="1" applyFill="1" applyBorder="1" applyAlignment="1">
      <alignment horizontal="center" vertical="center"/>
      <protection/>
    </xf>
    <xf numFmtId="1" fontId="22" fillId="0" borderId="21" xfId="89" applyNumberFormat="1" applyFont="1" applyFill="1" applyBorder="1" applyAlignment="1">
      <alignment horizontal="center" vertical="center"/>
      <protection/>
    </xf>
    <xf numFmtId="0" fontId="22" fillId="0" borderId="0" xfId="89" applyFont="1" applyFill="1" applyBorder="1" applyAlignment="1">
      <alignment vertical="center"/>
      <protection/>
    </xf>
    <xf numFmtId="0" fontId="80" fillId="0" borderId="0" xfId="89" applyFont="1" applyFill="1" applyBorder="1" applyAlignment="1">
      <alignment vertical="center"/>
      <protection/>
    </xf>
    <xf numFmtId="0" fontId="22" fillId="0" borderId="18" xfId="0" applyFont="1" applyFill="1" applyBorder="1" applyAlignment="1">
      <alignment horizontal="center" vertical="center" wrapText="1"/>
    </xf>
    <xf numFmtId="0" fontId="22" fillId="0" borderId="31" xfId="89" applyFont="1" applyFill="1" applyBorder="1" applyAlignment="1">
      <alignment vertical="center"/>
      <protection/>
    </xf>
    <xf numFmtId="0" fontId="20" fillId="45" borderId="20" xfId="0" applyFont="1" applyFill="1" applyBorder="1" applyAlignment="1">
      <alignment horizontal="center" vertical="center" wrapText="1"/>
    </xf>
    <xf numFmtId="0" fontId="20" fillId="45" borderId="21" xfId="89" applyFont="1" applyFill="1" applyBorder="1" applyAlignment="1">
      <alignment vertical="center" wrapText="1"/>
      <protection/>
    </xf>
    <xf numFmtId="0" fontId="20" fillId="45" borderId="47" xfId="89" applyFont="1" applyFill="1" applyBorder="1" applyAlignment="1">
      <alignment horizontal="center" vertical="center"/>
      <protection/>
    </xf>
    <xf numFmtId="0" fontId="20" fillId="45" borderId="17" xfId="89" applyFont="1" applyFill="1" applyBorder="1" applyAlignment="1">
      <alignment horizontal="center" vertical="center"/>
      <protection/>
    </xf>
    <xf numFmtId="0" fontId="20" fillId="45" borderId="46" xfId="89" applyFont="1" applyFill="1" applyBorder="1" applyAlignment="1">
      <alignment horizontal="center" vertical="center"/>
      <protection/>
    </xf>
    <xf numFmtId="0" fontId="20" fillId="45" borderId="20" xfId="89" applyFont="1" applyFill="1" applyBorder="1" applyAlignment="1">
      <alignment horizontal="center" vertical="center"/>
      <protection/>
    </xf>
    <xf numFmtId="0" fontId="20" fillId="45" borderId="21" xfId="89" applyFont="1" applyFill="1" applyBorder="1" applyAlignment="1">
      <alignment horizontal="center" vertical="center"/>
      <protection/>
    </xf>
    <xf numFmtId="1" fontId="20" fillId="45" borderId="20" xfId="89" applyNumberFormat="1" applyFont="1" applyFill="1" applyBorder="1" applyAlignment="1">
      <alignment horizontal="center" vertical="center"/>
      <protection/>
    </xf>
    <xf numFmtId="1" fontId="20" fillId="45" borderId="17" xfId="89" applyNumberFormat="1" applyFont="1" applyFill="1" applyBorder="1" applyAlignment="1">
      <alignment horizontal="center" vertical="center"/>
      <protection/>
    </xf>
    <xf numFmtId="1" fontId="20" fillId="45" borderId="30" xfId="89" applyNumberFormat="1" applyFont="1" applyFill="1" applyBorder="1" applyAlignment="1">
      <alignment horizontal="center" vertical="center"/>
      <protection/>
    </xf>
    <xf numFmtId="1" fontId="21" fillId="45" borderId="20" xfId="89" applyNumberFormat="1" applyFont="1" applyFill="1" applyBorder="1" applyAlignment="1">
      <alignment horizontal="center" vertical="center"/>
      <protection/>
    </xf>
    <xf numFmtId="0" fontId="21" fillId="45" borderId="21" xfId="89" applyFont="1" applyFill="1" applyBorder="1" applyAlignment="1">
      <alignment horizontal="center" vertical="center"/>
      <protection/>
    </xf>
    <xf numFmtId="0" fontId="21" fillId="45" borderId="20" xfId="89" applyFont="1" applyFill="1" applyBorder="1" applyAlignment="1">
      <alignment horizontal="center" vertical="center"/>
      <protection/>
    </xf>
    <xf numFmtId="1" fontId="21" fillId="45" borderId="21" xfId="89" applyNumberFormat="1" applyFont="1" applyFill="1" applyBorder="1" applyAlignment="1">
      <alignment horizontal="center" vertical="center"/>
      <protection/>
    </xf>
    <xf numFmtId="0" fontId="20" fillId="45" borderId="47" xfId="89" applyFont="1" applyFill="1" applyBorder="1" applyAlignment="1">
      <alignment horizontal="center" vertical="center" wrapText="1"/>
      <protection/>
    </xf>
    <xf numFmtId="0" fontId="20" fillId="45" borderId="30" xfId="89" applyFont="1" applyFill="1" applyBorder="1" applyAlignment="1">
      <alignment horizontal="center" vertical="center"/>
      <protection/>
    </xf>
    <xf numFmtId="0" fontId="22" fillId="0" borderId="29" xfId="0" applyFont="1" applyFill="1" applyBorder="1" applyAlignment="1">
      <alignment horizontal="center" vertical="center" wrapText="1"/>
    </xf>
    <xf numFmtId="0" fontId="22" fillId="0" borderId="31" xfId="89" applyFont="1" applyFill="1" applyBorder="1" applyAlignment="1">
      <alignment horizontal="center" vertical="center" wrapText="1"/>
      <protection/>
    </xf>
    <xf numFmtId="0" fontId="22" fillId="0" borderId="32" xfId="89" applyFont="1" applyFill="1" applyBorder="1" applyAlignment="1">
      <alignment horizontal="center" vertical="center"/>
      <protection/>
    </xf>
    <xf numFmtId="0" fontId="22" fillId="0" borderId="0" xfId="89" applyFont="1" applyFill="1" applyBorder="1" applyAlignment="1">
      <alignment horizontal="center" vertical="center"/>
      <protection/>
    </xf>
    <xf numFmtId="0" fontId="20" fillId="45" borderId="50" xfId="0" applyFont="1" applyFill="1" applyBorder="1" applyAlignment="1">
      <alignment horizontal="center" vertical="center" wrapText="1"/>
    </xf>
    <xf numFmtId="0" fontId="20" fillId="45" borderId="40" xfId="89" applyFont="1" applyFill="1" applyBorder="1" applyAlignment="1">
      <alignment vertical="center" wrapText="1"/>
      <protection/>
    </xf>
    <xf numFmtId="0" fontId="20" fillId="45" borderId="51" xfId="89" applyFont="1" applyFill="1" applyBorder="1" applyAlignment="1">
      <alignment horizontal="center" vertical="center" wrapText="1"/>
      <protection/>
    </xf>
    <xf numFmtId="0" fontId="20" fillId="45" borderId="52" xfId="89" applyFont="1" applyFill="1" applyBorder="1" applyAlignment="1">
      <alignment horizontal="center" vertical="center"/>
      <protection/>
    </xf>
    <xf numFmtId="0" fontId="20" fillId="45" borderId="53" xfId="89" applyFont="1" applyFill="1" applyBorder="1" applyAlignment="1">
      <alignment horizontal="center" vertical="center"/>
      <protection/>
    </xf>
    <xf numFmtId="0" fontId="20" fillId="45" borderId="50" xfId="89" applyFont="1" applyFill="1" applyBorder="1" applyAlignment="1">
      <alignment horizontal="center" vertical="center"/>
      <protection/>
    </xf>
    <xf numFmtId="0" fontId="20" fillId="45" borderId="40" xfId="89" applyFont="1" applyFill="1" applyBorder="1" applyAlignment="1">
      <alignment horizontal="center" vertical="center"/>
      <protection/>
    </xf>
    <xf numFmtId="1" fontId="20" fillId="45" borderId="50" xfId="89" applyNumberFormat="1" applyFont="1" applyFill="1" applyBorder="1" applyAlignment="1">
      <alignment horizontal="center" vertical="center"/>
      <protection/>
    </xf>
    <xf numFmtId="1" fontId="20" fillId="45" borderId="52" xfId="89" applyNumberFormat="1" applyFont="1" applyFill="1" applyBorder="1" applyAlignment="1">
      <alignment horizontal="center" vertical="center"/>
      <protection/>
    </xf>
    <xf numFmtId="1" fontId="20" fillId="45" borderId="54" xfId="89" applyNumberFormat="1" applyFont="1" applyFill="1" applyBorder="1" applyAlignment="1">
      <alignment horizontal="center" vertical="center"/>
      <protection/>
    </xf>
    <xf numFmtId="1" fontId="21" fillId="45" borderId="50" xfId="89" applyNumberFormat="1" applyFont="1" applyFill="1" applyBorder="1" applyAlignment="1">
      <alignment horizontal="center" vertical="center"/>
      <protection/>
    </xf>
    <xf numFmtId="1" fontId="21" fillId="45" borderId="40" xfId="89" applyNumberFormat="1" applyFont="1" applyFill="1" applyBorder="1" applyAlignment="1">
      <alignment horizontal="center" vertical="center"/>
      <protection/>
    </xf>
    <xf numFmtId="1" fontId="20" fillId="36" borderId="14" xfId="89" applyNumberFormat="1" applyFont="1" applyFill="1" applyBorder="1" applyAlignment="1">
      <alignment horizontal="center" vertical="center"/>
      <protection/>
    </xf>
    <xf numFmtId="0" fontId="21" fillId="0" borderId="14" xfId="89" applyFont="1" applyFill="1" applyBorder="1" applyAlignment="1">
      <alignment vertical="center"/>
      <protection/>
    </xf>
    <xf numFmtId="0" fontId="20" fillId="45" borderId="23" xfId="89" applyFont="1" applyFill="1" applyBorder="1" applyAlignment="1">
      <alignment horizontal="center" vertical="center" wrapText="1"/>
      <protection/>
    </xf>
    <xf numFmtId="0" fontId="55" fillId="0" borderId="17" xfId="89" applyFont="1" applyFill="1" applyBorder="1" applyAlignment="1">
      <alignment horizontal="center" vertical="center" wrapText="1"/>
      <protection/>
    </xf>
    <xf numFmtId="0" fontId="55" fillId="0" borderId="21" xfId="89" applyFont="1" applyFill="1" applyBorder="1" applyAlignment="1">
      <alignment horizontal="center" vertical="center"/>
      <protection/>
    </xf>
    <xf numFmtId="0" fontId="55" fillId="0" borderId="20" xfId="89" applyFont="1" applyFill="1" applyBorder="1" applyAlignment="1">
      <alignment horizontal="center" vertical="center"/>
      <protection/>
    </xf>
    <xf numFmtId="1" fontId="55" fillId="0" borderId="17" xfId="89" applyNumberFormat="1" applyFont="1" applyFill="1" applyBorder="1" applyAlignment="1">
      <alignment horizontal="center" vertical="center"/>
      <protection/>
    </xf>
    <xf numFmtId="0" fontId="55" fillId="0" borderId="17" xfId="89" applyFont="1" applyFill="1" applyBorder="1" applyAlignment="1">
      <alignment horizontal="center" vertical="center"/>
      <protection/>
    </xf>
    <xf numFmtId="1" fontId="55" fillId="0" borderId="20" xfId="89" applyNumberFormat="1" applyFont="1" applyFill="1" applyBorder="1" applyAlignment="1">
      <alignment horizontal="center" vertical="center"/>
      <protection/>
    </xf>
    <xf numFmtId="1" fontId="55" fillId="0" borderId="21" xfId="89" applyNumberFormat="1" applyFont="1" applyFill="1" applyBorder="1" applyAlignment="1">
      <alignment horizontal="center" vertical="center"/>
      <protection/>
    </xf>
    <xf numFmtId="0" fontId="43" fillId="0" borderId="0" xfId="89" applyFont="1" applyFill="1" applyBorder="1" applyAlignment="1">
      <alignment vertical="center"/>
      <protection/>
    </xf>
    <xf numFmtId="0" fontId="55" fillId="44" borderId="17" xfId="89" applyFont="1" applyFill="1" applyBorder="1" applyAlignment="1">
      <alignment horizontal="center" vertical="center" wrapText="1"/>
      <protection/>
    </xf>
    <xf numFmtId="0" fontId="45" fillId="45" borderId="17" xfId="89" applyFont="1" applyFill="1" applyBorder="1" applyAlignment="1">
      <alignment horizontal="center" vertical="center"/>
      <protection/>
    </xf>
    <xf numFmtId="0" fontId="45" fillId="45" borderId="21" xfId="89" applyFont="1" applyFill="1" applyBorder="1" applyAlignment="1">
      <alignment horizontal="center" vertical="center"/>
      <protection/>
    </xf>
    <xf numFmtId="1" fontId="45" fillId="45" borderId="20" xfId="89" applyNumberFormat="1" applyFont="1" applyFill="1" applyBorder="1" applyAlignment="1">
      <alignment horizontal="center" vertical="center"/>
      <protection/>
    </xf>
    <xf numFmtId="1" fontId="45" fillId="45" borderId="21" xfId="89" applyNumberFormat="1" applyFont="1" applyFill="1" applyBorder="1" applyAlignment="1">
      <alignment horizontal="center" vertical="center"/>
      <protection/>
    </xf>
    <xf numFmtId="1" fontId="45" fillId="45" borderId="17" xfId="89" applyNumberFormat="1" applyFont="1" applyFill="1" applyBorder="1" applyAlignment="1">
      <alignment horizontal="center" vertical="center"/>
      <protection/>
    </xf>
    <xf numFmtId="1" fontId="45" fillId="45" borderId="30" xfId="89" applyNumberFormat="1" applyFont="1" applyFill="1" applyBorder="1" applyAlignment="1">
      <alignment horizontal="center" vertical="center"/>
      <protection/>
    </xf>
    <xf numFmtId="0" fontId="55" fillId="0" borderId="0" xfId="89" applyFont="1" applyFill="1" applyBorder="1" applyAlignment="1">
      <alignment horizontal="center" vertical="center"/>
      <protection/>
    </xf>
    <xf numFmtId="1" fontId="22" fillId="0" borderId="0" xfId="89" applyNumberFormat="1" applyFont="1" applyFill="1" applyBorder="1" applyAlignment="1">
      <alignment horizontal="center" vertical="center"/>
      <protection/>
    </xf>
    <xf numFmtId="0" fontId="81" fillId="0" borderId="0" xfId="89" applyFont="1" applyFill="1" applyBorder="1" applyAlignment="1">
      <alignment horizontal="left" vertical="center"/>
      <protection/>
    </xf>
    <xf numFmtId="0" fontId="55" fillId="0" borderId="42" xfId="89" applyFont="1" applyFill="1" applyBorder="1" applyAlignment="1">
      <alignment horizontal="center" vertical="center"/>
      <protection/>
    </xf>
    <xf numFmtId="0" fontId="82" fillId="0" borderId="0" xfId="89" applyFont="1" applyFill="1" applyBorder="1" applyAlignment="1">
      <alignment vertical="center"/>
      <protection/>
    </xf>
    <xf numFmtId="0" fontId="22" fillId="0" borderId="44" xfId="89" applyFont="1" applyFill="1" applyBorder="1" applyAlignment="1">
      <alignment horizontal="center" vertical="center"/>
      <protection/>
    </xf>
    <xf numFmtId="0" fontId="55" fillId="0" borderId="18" xfId="0" applyFont="1" applyFill="1" applyBorder="1" applyAlignment="1">
      <alignment horizontal="center" vertical="center" wrapText="1"/>
    </xf>
    <xf numFmtId="0" fontId="43" fillId="45" borderId="21" xfId="89" applyFont="1" applyFill="1" applyBorder="1" applyAlignment="1">
      <alignment horizontal="center" vertical="center"/>
      <protection/>
    </xf>
    <xf numFmtId="0" fontId="21" fillId="45" borderId="0" xfId="89" applyFont="1" applyFill="1" applyBorder="1" applyAlignment="1">
      <alignment vertical="center"/>
      <protection/>
    </xf>
    <xf numFmtId="0" fontId="54" fillId="0" borderId="21" xfId="89" applyFont="1" applyFill="1" applyBorder="1" applyAlignment="1">
      <alignment horizontal="center" vertical="center"/>
      <protection/>
    </xf>
    <xf numFmtId="0" fontId="83" fillId="0" borderId="0" xfId="89" applyFont="1" applyFill="1" applyBorder="1" applyAlignment="1">
      <alignment horizontal="left" vertical="center"/>
      <protection/>
    </xf>
    <xf numFmtId="0" fontId="20" fillId="45" borderId="15" xfId="0" applyFont="1" applyFill="1" applyBorder="1" applyAlignment="1">
      <alignment horizontal="center" vertical="center" wrapText="1"/>
    </xf>
    <xf numFmtId="0" fontId="22" fillId="0" borderId="33" xfId="89" applyFont="1" applyFill="1" applyBorder="1" applyAlignment="1">
      <alignment horizontal="center" vertical="center"/>
      <protection/>
    </xf>
    <xf numFmtId="0" fontId="22" fillId="0" borderId="55" xfId="89" applyFont="1" applyFill="1" applyBorder="1" applyAlignment="1">
      <alignment horizontal="left" vertical="center" wrapText="1" indent="3"/>
      <protection/>
    </xf>
    <xf numFmtId="0" fontId="22" fillId="0" borderId="28" xfId="89" applyFont="1" applyFill="1" applyBorder="1" applyAlignment="1">
      <alignment horizontal="center" vertical="center"/>
      <protection/>
    </xf>
    <xf numFmtId="0" fontId="22" fillId="0" borderId="43" xfId="89" applyFont="1" applyFill="1" applyBorder="1" applyAlignment="1">
      <alignment horizontal="center" vertical="center"/>
      <protection/>
    </xf>
    <xf numFmtId="0" fontId="22" fillId="0" borderId="19" xfId="89" applyFont="1" applyFill="1" applyBorder="1" applyAlignment="1">
      <alignment horizontal="center" vertical="center"/>
      <protection/>
    </xf>
    <xf numFmtId="0" fontId="20" fillId="45" borderId="56" xfId="0" applyFont="1" applyFill="1" applyBorder="1" applyAlignment="1">
      <alignment horizontal="center" vertical="center" wrapText="1"/>
    </xf>
    <xf numFmtId="0" fontId="37" fillId="45" borderId="56" xfId="89" applyFont="1" applyFill="1" applyBorder="1" applyAlignment="1">
      <alignment horizontal="center" vertical="center"/>
      <protection/>
    </xf>
    <xf numFmtId="0" fontId="20" fillId="45" borderId="57" xfId="89" applyFont="1" applyFill="1" applyBorder="1" applyAlignment="1">
      <alignment horizontal="center" vertical="center"/>
      <protection/>
    </xf>
    <xf numFmtId="0" fontId="21" fillId="45" borderId="50" xfId="89" applyFont="1" applyFill="1" applyBorder="1" applyAlignment="1">
      <alignment horizontal="center" vertical="center"/>
      <protection/>
    </xf>
    <xf numFmtId="0" fontId="21" fillId="45" borderId="40" xfId="89" applyFont="1" applyFill="1" applyBorder="1" applyAlignment="1">
      <alignment horizontal="center" vertical="center"/>
      <protection/>
    </xf>
    <xf numFmtId="0" fontId="37" fillId="45" borderId="50" xfId="89" applyFont="1" applyFill="1" applyBorder="1" applyAlignment="1">
      <alignment horizontal="center" vertical="center"/>
      <protection/>
    </xf>
    <xf numFmtId="1" fontId="37" fillId="45" borderId="40" xfId="89" applyNumberFormat="1" applyFont="1" applyFill="1" applyBorder="1" applyAlignment="1">
      <alignment horizontal="center" vertical="center"/>
      <protection/>
    </xf>
    <xf numFmtId="0" fontId="37" fillId="45" borderId="40" xfId="89" applyFont="1" applyFill="1" applyBorder="1" applyAlignment="1">
      <alignment horizontal="center" vertical="center"/>
      <protection/>
    </xf>
    <xf numFmtId="1" fontId="20" fillId="36" borderId="14" xfId="0" applyNumberFormat="1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vertical="center"/>
    </xf>
    <xf numFmtId="0" fontId="39" fillId="0" borderId="34" xfId="89" applyFont="1" applyFill="1" applyBorder="1" applyAlignment="1">
      <alignment horizontal="left" vertical="center" wrapText="1" indent="3"/>
      <protection/>
    </xf>
    <xf numFmtId="1" fontId="51" fillId="0" borderId="34" xfId="89" applyNumberFormat="1" applyFont="1" applyFill="1" applyBorder="1" applyAlignment="1">
      <alignment horizontal="center" vertical="center"/>
      <protection/>
    </xf>
    <xf numFmtId="0" fontId="51" fillId="0" borderId="34" xfId="89" applyFont="1" applyFill="1" applyBorder="1" applyAlignment="1">
      <alignment horizontal="center" vertical="center"/>
      <protection/>
    </xf>
    <xf numFmtId="1" fontId="20" fillId="45" borderId="22" xfId="89" applyNumberFormat="1" applyFont="1" applyFill="1" applyBorder="1" applyAlignment="1">
      <alignment horizontal="center" vertical="center"/>
      <protection/>
    </xf>
    <xf numFmtId="1" fontId="20" fillId="45" borderId="24" xfId="89" applyNumberFormat="1" applyFont="1" applyFill="1" applyBorder="1" applyAlignment="1">
      <alignment horizontal="center" vertical="center"/>
      <protection/>
    </xf>
    <xf numFmtId="0" fontId="21" fillId="45" borderId="17" xfId="89" applyFont="1" applyFill="1" applyBorder="1" applyAlignment="1">
      <alignment horizontal="center" vertical="center"/>
      <protection/>
    </xf>
    <xf numFmtId="1" fontId="20" fillId="45" borderId="21" xfId="89" applyNumberFormat="1" applyFont="1" applyFill="1" applyBorder="1" applyAlignment="1">
      <alignment horizontal="center" vertical="center"/>
      <protection/>
    </xf>
    <xf numFmtId="0" fontId="22" fillId="44" borderId="20" xfId="89" applyFont="1" applyFill="1" applyBorder="1" applyAlignment="1">
      <alignment horizontal="center" vertical="center"/>
      <protection/>
    </xf>
    <xf numFmtId="0" fontId="22" fillId="44" borderId="21" xfId="89" applyFont="1" applyFill="1" applyBorder="1" applyAlignment="1">
      <alignment horizontal="center" vertical="center"/>
      <protection/>
    </xf>
    <xf numFmtId="0" fontId="36" fillId="0" borderId="21" xfId="0" applyFont="1" applyFill="1" applyBorder="1" applyAlignment="1">
      <alignment vertical="center"/>
    </xf>
    <xf numFmtId="1" fontId="52" fillId="44" borderId="20" xfId="89" applyNumberFormat="1" applyFont="1" applyFill="1" applyBorder="1" applyAlignment="1">
      <alignment horizontal="center" vertical="center"/>
      <protection/>
    </xf>
    <xf numFmtId="1" fontId="52" fillId="44" borderId="21" xfId="89" applyNumberFormat="1" applyFont="1" applyFill="1" applyBorder="1" applyAlignment="1">
      <alignment horizontal="center" vertical="center"/>
      <protection/>
    </xf>
    <xf numFmtId="1" fontId="20" fillId="44" borderId="21" xfId="89" applyNumberFormat="1" applyFont="1" applyFill="1" applyBorder="1" applyAlignment="1">
      <alignment horizontal="center" vertical="center"/>
      <protection/>
    </xf>
    <xf numFmtId="1" fontId="52" fillId="0" borderId="20" xfId="89" applyNumberFormat="1" applyFont="1" applyFill="1" applyBorder="1" applyAlignment="1">
      <alignment horizontal="center" vertical="center"/>
      <protection/>
    </xf>
    <xf numFmtId="1" fontId="20" fillId="44" borderId="20" xfId="89" applyNumberFormat="1" applyFont="1" applyFill="1" applyBorder="1" applyAlignment="1">
      <alignment horizontal="center" vertical="center"/>
      <protection/>
    </xf>
    <xf numFmtId="0" fontId="51" fillId="0" borderId="20" xfId="89" applyFont="1" applyFill="1" applyBorder="1" applyAlignment="1">
      <alignment horizontal="center" vertical="center"/>
      <protection/>
    </xf>
    <xf numFmtId="0" fontId="20" fillId="45" borderId="21" xfId="89" applyFont="1" applyFill="1" applyBorder="1" applyAlignment="1">
      <alignment horizontal="left" vertical="center"/>
      <protection/>
    </xf>
    <xf numFmtId="0" fontId="39" fillId="45" borderId="20" xfId="89" applyFont="1" applyFill="1" applyBorder="1" applyAlignment="1">
      <alignment horizontal="center" vertical="center"/>
      <protection/>
    </xf>
    <xf numFmtId="0" fontId="39" fillId="45" borderId="17" xfId="89" applyFont="1" applyFill="1" applyBorder="1" applyAlignment="1">
      <alignment vertical="center"/>
      <protection/>
    </xf>
    <xf numFmtId="0" fontId="39" fillId="45" borderId="21" xfId="89" applyFont="1" applyFill="1" applyBorder="1" applyAlignment="1">
      <alignment horizontal="center" vertical="center"/>
      <protection/>
    </xf>
    <xf numFmtId="0" fontId="21" fillId="44" borderId="29" xfId="0" applyFont="1" applyFill="1" applyBorder="1" applyAlignment="1">
      <alignment horizontal="center" vertical="center" wrapText="1"/>
    </xf>
    <xf numFmtId="0" fontId="21" fillId="44" borderId="26" xfId="89" applyFont="1" applyFill="1" applyBorder="1" applyAlignment="1">
      <alignment horizontal="left" vertical="center" wrapText="1"/>
      <protection/>
    </xf>
    <xf numFmtId="0" fontId="20" fillId="44" borderId="20" xfId="89" applyFont="1" applyFill="1" applyBorder="1" applyAlignment="1">
      <alignment horizontal="center" vertical="center"/>
      <protection/>
    </xf>
    <xf numFmtId="0" fontId="20" fillId="44" borderId="17" xfId="89" applyFont="1" applyFill="1" applyBorder="1" applyAlignment="1">
      <alignment horizontal="center" vertical="center"/>
      <protection/>
    </xf>
    <xf numFmtId="0" fontId="20" fillId="44" borderId="21" xfId="89" applyFont="1" applyFill="1" applyBorder="1" applyAlignment="1">
      <alignment horizontal="center" vertical="center"/>
      <protection/>
    </xf>
    <xf numFmtId="1" fontId="21" fillId="44" borderId="20" xfId="89" applyNumberFormat="1" applyFont="1" applyFill="1" applyBorder="1" applyAlignment="1">
      <alignment horizontal="center" vertical="center"/>
      <protection/>
    </xf>
    <xf numFmtId="179" fontId="21" fillId="44" borderId="21" xfId="89" applyNumberFormat="1" applyFont="1" applyFill="1" applyBorder="1" applyAlignment="1">
      <alignment horizontal="center" vertical="center"/>
      <protection/>
    </xf>
    <xf numFmtId="1" fontId="21" fillId="44" borderId="17" xfId="89" applyNumberFormat="1" applyFont="1" applyFill="1" applyBorder="1" applyAlignment="1">
      <alignment horizontal="center" vertical="center"/>
      <protection/>
    </xf>
    <xf numFmtId="0" fontId="21" fillId="44" borderId="21" xfId="89" applyFont="1" applyFill="1" applyBorder="1" applyAlignment="1">
      <alignment horizontal="center" vertical="center"/>
      <protection/>
    </xf>
    <xf numFmtId="1" fontId="21" fillId="44" borderId="30" xfId="89" applyNumberFormat="1" applyFont="1" applyFill="1" applyBorder="1" applyAlignment="1">
      <alignment horizontal="center" vertical="center"/>
      <protection/>
    </xf>
    <xf numFmtId="2" fontId="21" fillId="44" borderId="20" xfId="89" applyNumberFormat="1" applyFont="1" applyFill="1" applyBorder="1" applyAlignment="1">
      <alignment horizontal="center" vertical="center"/>
      <protection/>
    </xf>
    <xf numFmtId="2" fontId="21" fillId="44" borderId="21" xfId="89" applyNumberFormat="1" applyFont="1" applyFill="1" applyBorder="1" applyAlignment="1">
      <alignment horizontal="center" vertical="center"/>
      <protection/>
    </xf>
    <xf numFmtId="0" fontId="20" fillId="0" borderId="20" xfId="89" applyFont="1" applyFill="1" applyBorder="1" applyAlignment="1">
      <alignment vertical="center"/>
      <protection/>
    </xf>
    <xf numFmtId="0" fontId="21" fillId="44" borderId="28" xfId="0" applyFont="1" applyFill="1" applyBorder="1" applyAlignment="1">
      <alignment horizontal="center" vertical="center" wrapText="1"/>
    </xf>
    <xf numFmtId="0" fontId="21" fillId="44" borderId="21" xfId="89" applyFont="1" applyFill="1" applyBorder="1" applyAlignment="1">
      <alignment vertical="center" wrapText="1"/>
      <protection/>
    </xf>
    <xf numFmtId="0" fontId="20" fillId="44" borderId="29" xfId="89" applyFont="1" applyFill="1" applyBorder="1" applyAlignment="1">
      <alignment horizontal="center" vertical="center"/>
      <protection/>
    </xf>
    <xf numFmtId="0" fontId="20" fillId="44" borderId="42" xfId="89" applyFont="1" applyFill="1" applyBorder="1" applyAlignment="1">
      <alignment horizontal="center" vertical="center"/>
      <protection/>
    </xf>
    <xf numFmtId="0" fontId="20" fillId="44" borderId="55" xfId="89" applyFont="1" applyFill="1" applyBorder="1" applyAlignment="1">
      <alignment horizontal="center" vertical="center"/>
      <protection/>
    </xf>
    <xf numFmtId="1" fontId="21" fillId="44" borderId="21" xfId="89" applyNumberFormat="1" applyFont="1" applyFill="1" applyBorder="1" applyAlignment="1">
      <alignment horizontal="center" vertical="center"/>
      <protection/>
    </xf>
    <xf numFmtId="0" fontId="21" fillId="44" borderId="26" xfId="89" applyFont="1" applyFill="1" applyBorder="1" applyAlignment="1">
      <alignment vertical="center" wrapText="1"/>
      <protection/>
    </xf>
    <xf numFmtId="1" fontId="21" fillId="44" borderId="50" xfId="89" applyNumberFormat="1" applyFont="1" applyFill="1" applyBorder="1" applyAlignment="1">
      <alignment horizontal="center" vertical="center"/>
      <protection/>
    </xf>
    <xf numFmtId="0" fontId="21" fillId="44" borderId="40" xfId="89" applyFont="1" applyFill="1" applyBorder="1" applyAlignment="1">
      <alignment horizontal="center" vertical="center"/>
      <protection/>
    </xf>
    <xf numFmtId="0" fontId="21" fillId="44" borderId="50" xfId="89" applyFont="1" applyFill="1" applyBorder="1" applyAlignment="1">
      <alignment horizontal="center" vertical="center"/>
      <protection/>
    </xf>
    <xf numFmtId="1" fontId="21" fillId="44" borderId="52" xfId="89" applyNumberFormat="1" applyFont="1" applyFill="1" applyBorder="1" applyAlignment="1">
      <alignment horizontal="center" vertical="center"/>
      <protection/>
    </xf>
    <xf numFmtId="0" fontId="21" fillId="44" borderId="52" xfId="89" applyFont="1" applyFill="1" applyBorder="1" applyAlignment="1">
      <alignment horizontal="center" vertical="center"/>
      <protection/>
    </xf>
    <xf numFmtId="1" fontId="21" fillId="44" borderId="54" xfId="89" applyNumberFormat="1" applyFont="1" applyFill="1" applyBorder="1" applyAlignment="1">
      <alignment horizontal="center" vertical="center"/>
      <protection/>
    </xf>
    <xf numFmtId="179" fontId="20" fillId="36" borderId="14" xfId="0" applyNumberFormat="1" applyFont="1" applyFill="1" applyBorder="1" applyAlignment="1">
      <alignment horizontal="center" vertical="center"/>
    </xf>
    <xf numFmtId="1" fontId="21" fillId="0" borderId="0" xfId="89" applyNumberFormat="1" applyFont="1" applyFill="1" applyBorder="1" applyAlignment="1">
      <alignment vertical="center"/>
      <protection/>
    </xf>
    <xf numFmtId="0" fontId="20" fillId="0" borderId="16" xfId="89" applyFont="1" applyFill="1" applyBorder="1" applyAlignment="1">
      <alignment vertical="center"/>
      <protection/>
    </xf>
    <xf numFmtId="0" fontId="20" fillId="0" borderId="19" xfId="89" applyFont="1" applyFill="1" applyBorder="1" applyAlignment="1">
      <alignment vertical="center"/>
      <protection/>
    </xf>
    <xf numFmtId="179" fontId="21" fillId="0" borderId="24" xfId="89" applyNumberFormat="1" applyFont="1" applyFill="1" applyBorder="1" applyAlignment="1">
      <alignment horizontal="center" vertical="center"/>
      <protection/>
    </xf>
    <xf numFmtId="179" fontId="21" fillId="0" borderId="22" xfId="89" applyNumberFormat="1" applyFont="1" applyFill="1" applyBorder="1" applyAlignment="1">
      <alignment horizontal="center" vertical="center"/>
      <protection/>
    </xf>
    <xf numFmtId="2" fontId="21" fillId="0" borderId="24" xfId="89" applyNumberFormat="1" applyFont="1" applyFill="1" applyBorder="1" applyAlignment="1">
      <alignment horizontal="center" vertical="center"/>
      <protection/>
    </xf>
    <xf numFmtId="2" fontId="21" fillId="0" borderId="22" xfId="89" applyNumberFormat="1" applyFont="1" applyFill="1" applyBorder="1" applyAlignment="1">
      <alignment horizontal="center" vertical="center"/>
      <protection/>
    </xf>
    <xf numFmtId="0" fontId="21" fillId="0" borderId="18" xfId="89" applyFont="1" applyFill="1" applyBorder="1" applyAlignment="1">
      <alignment horizontal="center" vertical="center"/>
      <protection/>
    </xf>
    <xf numFmtId="179" fontId="21" fillId="0" borderId="20" xfId="89" applyNumberFormat="1" applyFont="1" applyFill="1" applyBorder="1" applyAlignment="1">
      <alignment horizontal="center" vertical="center"/>
      <protection/>
    </xf>
    <xf numFmtId="0" fontId="21" fillId="0" borderId="31" xfId="89" applyFont="1" applyFill="1" applyBorder="1" applyAlignment="1">
      <alignment horizontal="center" vertical="center"/>
      <protection/>
    </xf>
    <xf numFmtId="1" fontId="21" fillId="0" borderId="54" xfId="89" applyNumberFormat="1" applyFont="1" applyFill="1" applyBorder="1" applyAlignment="1">
      <alignment horizontal="center" vertical="center"/>
      <protection/>
    </xf>
    <xf numFmtId="2" fontId="38" fillId="44" borderId="18" xfId="89" applyNumberFormat="1" applyFont="1" applyFill="1" applyBorder="1" applyAlignment="1">
      <alignment horizontal="center" vertical="center"/>
      <protection/>
    </xf>
    <xf numFmtId="179" fontId="21" fillId="0" borderId="26" xfId="89" applyNumberFormat="1" applyFont="1" applyFill="1" applyBorder="1" applyAlignment="1">
      <alignment horizontal="center" vertical="center"/>
      <protection/>
    </xf>
    <xf numFmtId="0" fontId="20" fillId="36" borderId="14" xfId="89" applyFont="1" applyFill="1" applyBorder="1" applyAlignment="1">
      <alignment horizontal="center" vertical="center"/>
      <protection/>
    </xf>
    <xf numFmtId="0" fontId="21" fillId="0" borderId="0" xfId="89" applyFont="1" applyFill="1" applyBorder="1" applyAlignment="1">
      <alignment horizontal="center" vertical="center"/>
      <protection/>
    </xf>
    <xf numFmtId="0" fontId="25" fillId="0" borderId="0" xfId="89" applyFont="1" applyFill="1" applyBorder="1" applyAlignment="1">
      <alignment horizontal="left" vertical="center"/>
      <protection/>
    </xf>
    <xf numFmtId="0" fontId="25" fillId="0" borderId="16" xfId="89" applyFont="1" applyFill="1" applyBorder="1" applyAlignment="1">
      <alignment horizontal="left" vertical="center"/>
      <protection/>
    </xf>
    <xf numFmtId="0" fontId="35" fillId="0" borderId="34" xfId="89" applyFont="1" applyFill="1" applyBorder="1" applyAlignment="1">
      <alignment vertical="center"/>
      <protection/>
    </xf>
    <xf numFmtId="0" fontId="35" fillId="0" borderId="35" xfId="89" applyFont="1" applyFill="1" applyBorder="1" applyAlignment="1">
      <alignment vertical="center"/>
      <protection/>
    </xf>
    <xf numFmtId="0" fontId="20" fillId="44" borderId="24" xfId="0" applyFont="1" applyFill="1" applyBorder="1" applyAlignment="1">
      <alignment horizontal="center" vertical="center" wrapText="1"/>
    </xf>
    <xf numFmtId="0" fontId="21" fillId="44" borderId="22" xfId="89" applyFont="1" applyFill="1" applyBorder="1" applyAlignment="1">
      <alignment vertical="center" wrapText="1"/>
      <protection/>
    </xf>
    <xf numFmtId="0" fontId="21" fillId="44" borderId="23" xfId="0" applyFont="1" applyFill="1" applyBorder="1" applyAlignment="1">
      <alignment horizontal="center" vertical="center"/>
    </xf>
    <xf numFmtId="0" fontId="20" fillId="44" borderId="22" xfId="89" applyFont="1" applyFill="1" applyBorder="1" applyAlignment="1">
      <alignment horizontal="center" vertical="center"/>
      <protection/>
    </xf>
    <xf numFmtId="0" fontId="20" fillId="44" borderId="24" xfId="89" applyFont="1" applyFill="1" applyBorder="1" applyAlignment="1">
      <alignment horizontal="center" vertical="center"/>
      <protection/>
    </xf>
    <xf numFmtId="0" fontId="21" fillId="44" borderId="24" xfId="89" applyFont="1" applyFill="1" applyBorder="1" applyAlignment="1">
      <alignment horizontal="center" vertical="center"/>
      <protection/>
    </xf>
    <xf numFmtId="1" fontId="21" fillId="44" borderId="23" xfId="89" applyNumberFormat="1" applyFont="1" applyFill="1" applyBorder="1" applyAlignment="1">
      <alignment horizontal="center" vertical="center"/>
      <protection/>
    </xf>
    <xf numFmtId="0" fontId="21" fillId="44" borderId="22" xfId="89" applyFont="1" applyFill="1" applyBorder="1" applyAlignment="1">
      <alignment horizontal="center" vertical="center"/>
      <protection/>
    </xf>
    <xf numFmtId="1" fontId="21" fillId="44" borderId="36" xfId="89" applyNumberFormat="1" applyFont="1" applyFill="1" applyBorder="1" applyAlignment="1">
      <alignment horizontal="center" vertical="center"/>
      <protection/>
    </xf>
    <xf numFmtId="1" fontId="21" fillId="44" borderId="24" xfId="89" applyNumberFormat="1" applyFont="1" applyFill="1" applyBorder="1" applyAlignment="1">
      <alignment horizontal="center" vertical="center"/>
      <protection/>
    </xf>
    <xf numFmtId="1" fontId="21" fillId="44" borderId="22" xfId="89" applyNumberFormat="1" applyFont="1" applyFill="1" applyBorder="1" applyAlignment="1">
      <alignment horizontal="center" vertical="center"/>
      <protection/>
    </xf>
    <xf numFmtId="0" fontId="20" fillId="44" borderId="50" xfId="0" applyFont="1" applyFill="1" applyBorder="1" applyAlignment="1">
      <alignment horizontal="center" vertical="center" wrapText="1"/>
    </xf>
    <xf numFmtId="0" fontId="20" fillId="44" borderId="50" xfId="89" applyFont="1" applyFill="1" applyBorder="1" applyAlignment="1">
      <alignment horizontal="center" vertical="center"/>
      <protection/>
    </xf>
    <xf numFmtId="0" fontId="20" fillId="44" borderId="40" xfId="89" applyFont="1" applyFill="1" applyBorder="1" applyAlignment="1">
      <alignment horizontal="center" vertical="center"/>
      <protection/>
    </xf>
    <xf numFmtId="179" fontId="20" fillId="44" borderId="50" xfId="89" applyNumberFormat="1" applyFont="1" applyFill="1" applyBorder="1" applyAlignment="1">
      <alignment horizontal="center" vertical="center"/>
      <protection/>
    </xf>
    <xf numFmtId="1" fontId="20" fillId="44" borderId="52" xfId="89" applyNumberFormat="1" applyFont="1" applyFill="1" applyBorder="1" applyAlignment="1">
      <alignment horizontal="center" vertical="center"/>
      <protection/>
    </xf>
    <xf numFmtId="1" fontId="20" fillId="44" borderId="40" xfId="89" applyNumberFormat="1" applyFont="1" applyFill="1" applyBorder="1" applyAlignment="1">
      <alignment horizontal="center" vertical="center"/>
      <protection/>
    </xf>
    <xf numFmtId="1" fontId="20" fillId="44" borderId="50" xfId="89" applyNumberFormat="1" applyFont="1" applyFill="1" applyBorder="1" applyAlignment="1">
      <alignment horizontal="center" vertical="center"/>
      <protection/>
    </xf>
    <xf numFmtId="1" fontId="20" fillId="46" borderId="14" xfId="89" applyNumberFormat="1" applyFont="1" applyFill="1" applyBorder="1" applyAlignment="1">
      <alignment horizontal="center" vertical="center"/>
      <protection/>
    </xf>
    <xf numFmtId="1" fontId="20" fillId="0" borderId="0" xfId="89" applyNumberFormat="1" applyFont="1" applyFill="1" applyBorder="1" applyAlignment="1">
      <alignment vertical="center"/>
      <protection/>
    </xf>
    <xf numFmtId="0" fontId="20" fillId="0" borderId="19" xfId="89" applyFont="1" applyFill="1" applyBorder="1" applyAlignment="1">
      <alignment horizontal="left" vertical="center"/>
      <protection/>
    </xf>
    <xf numFmtId="0" fontId="47" fillId="45" borderId="15" xfId="89" applyFont="1" applyFill="1" applyBorder="1" applyAlignment="1">
      <alignment vertical="center"/>
      <protection/>
    </xf>
    <xf numFmtId="0" fontId="47" fillId="45" borderId="0" xfId="89" applyFont="1" applyFill="1" applyBorder="1" applyAlignment="1">
      <alignment vertical="center" wrapText="1"/>
      <protection/>
    </xf>
    <xf numFmtId="0" fontId="25" fillId="45" borderId="0" xfId="89" applyFont="1" applyFill="1" applyBorder="1" applyAlignment="1">
      <alignment vertical="center" wrapText="1"/>
      <protection/>
    </xf>
    <xf numFmtId="0" fontId="21" fillId="45" borderId="19" xfId="89" applyFont="1" applyFill="1" applyBorder="1" applyAlignment="1">
      <alignment vertical="center"/>
      <protection/>
    </xf>
    <xf numFmtId="49" fontId="21" fillId="47" borderId="24" xfId="80" applyNumberFormat="1" applyFont="1" applyFill="1" applyBorder="1" applyAlignment="1">
      <alignment horizontal="center" vertical="center"/>
      <protection/>
    </xf>
    <xf numFmtId="0" fontId="21" fillId="47" borderId="22" xfId="0" applyFont="1" applyFill="1" applyBorder="1" applyAlignment="1">
      <alignment horizontal="left" vertical="center" wrapText="1"/>
    </xf>
    <xf numFmtId="0" fontId="21" fillId="0" borderId="48" xfId="89" applyFont="1" applyFill="1" applyBorder="1" applyAlignment="1">
      <alignment horizontal="center" vertical="center" wrapText="1"/>
      <protection/>
    </xf>
    <xf numFmtId="0" fontId="21" fillId="0" borderId="23" xfId="89" applyFont="1" applyFill="1" applyBorder="1" applyAlignment="1">
      <alignment horizontal="center" vertical="center"/>
      <protection/>
    </xf>
    <xf numFmtId="0" fontId="21" fillId="0" borderId="22" xfId="89" applyFont="1" applyFill="1" applyBorder="1" applyAlignment="1">
      <alignment horizontal="center" vertical="center"/>
      <protection/>
    </xf>
    <xf numFmtId="0" fontId="20" fillId="0" borderId="24" xfId="89" applyFont="1" applyFill="1" applyBorder="1" applyAlignment="1">
      <alignment horizontal="center" vertical="center"/>
      <protection/>
    </xf>
    <xf numFmtId="0" fontId="20" fillId="0" borderId="22" xfId="89" applyFont="1" applyFill="1" applyBorder="1" applyAlignment="1">
      <alignment horizontal="center" vertical="center"/>
      <protection/>
    </xf>
    <xf numFmtId="1" fontId="21" fillId="0" borderId="24" xfId="89" applyNumberFormat="1" applyFont="1" applyFill="1" applyBorder="1" applyAlignment="1">
      <alignment horizontal="center" vertical="center"/>
      <protection/>
    </xf>
    <xf numFmtId="1" fontId="21" fillId="0" borderId="23" xfId="89" applyNumberFormat="1" applyFont="1" applyFill="1" applyBorder="1" applyAlignment="1">
      <alignment horizontal="center" vertical="center"/>
      <protection/>
    </xf>
    <xf numFmtId="0" fontId="21" fillId="0" borderId="24" xfId="89" applyFont="1" applyFill="1" applyBorder="1" applyAlignment="1">
      <alignment horizontal="center" vertical="center"/>
      <protection/>
    </xf>
    <xf numFmtId="1" fontId="21" fillId="0" borderId="36" xfId="89" applyNumberFormat="1" applyFont="1" applyFill="1" applyBorder="1" applyAlignment="1">
      <alignment horizontal="center" vertical="center"/>
      <protection/>
    </xf>
    <xf numFmtId="1" fontId="21" fillId="47" borderId="24" xfId="89" applyNumberFormat="1" applyFont="1" applyFill="1" applyBorder="1" applyAlignment="1">
      <alignment horizontal="center" vertical="center"/>
      <protection/>
    </xf>
    <xf numFmtId="1" fontId="21" fillId="47" borderId="22" xfId="89" applyNumberFormat="1" applyFont="1" applyFill="1" applyBorder="1" applyAlignment="1">
      <alignment horizontal="center" vertical="center"/>
      <protection/>
    </xf>
    <xf numFmtId="1" fontId="21" fillId="0" borderId="22" xfId="89" applyNumberFormat="1" applyFont="1" applyFill="1" applyBorder="1" applyAlignment="1">
      <alignment horizontal="center" vertical="center"/>
      <protection/>
    </xf>
    <xf numFmtId="1" fontId="21" fillId="0" borderId="48" xfId="89" applyNumberFormat="1" applyFont="1" applyFill="1" applyBorder="1" applyAlignment="1">
      <alignment horizontal="center" vertical="center"/>
      <protection/>
    </xf>
    <xf numFmtId="0" fontId="20" fillId="0" borderId="58" xfId="89" applyFont="1" applyFill="1" applyBorder="1" applyAlignment="1">
      <alignment vertical="center"/>
      <protection/>
    </xf>
    <xf numFmtId="0" fontId="20" fillId="0" borderId="27" xfId="89" applyFont="1" applyFill="1" applyBorder="1" applyAlignment="1">
      <alignment vertical="center"/>
      <protection/>
    </xf>
    <xf numFmtId="0" fontId="82" fillId="0" borderId="27" xfId="89" applyFont="1" applyFill="1" applyBorder="1" applyAlignment="1">
      <alignment vertical="center"/>
      <protection/>
    </xf>
    <xf numFmtId="0" fontId="20" fillId="0" borderId="59" xfId="89" applyFont="1" applyFill="1" applyBorder="1" applyAlignment="1">
      <alignment vertical="center"/>
      <protection/>
    </xf>
    <xf numFmtId="49" fontId="21" fillId="47" borderId="20" xfId="80" applyNumberFormat="1" applyFont="1" applyFill="1" applyBorder="1" applyAlignment="1">
      <alignment horizontal="center" vertical="center"/>
      <protection/>
    </xf>
    <xf numFmtId="0" fontId="84" fillId="0" borderId="21" xfId="0" applyFont="1" applyBorder="1" applyAlignment="1">
      <alignment vertical="center"/>
    </xf>
    <xf numFmtId="0" fontId="84" fillId="0" borderId="47" xfId="0" applyFont="1" applyBorder="1" applyAlignment="1">
      <alignment horizontal="center" vertical="center"/>
    </xf>
    <xf numFmtId="49" fontId="21" fillId="0" borderId="17" xfId="89" applyNumberFormat="1" applyFont="1" applyFill="1" applyBorder="1" applyAlignment="1">
      <alignment horizontal="center" vertical="center"/>
      <protection/>
    </xf>
    <xf numFmtId="0" fontId="84" fillId="0" borderId="21" xfId="0" applyFont="1" applyBorder="1" applyAlignment="1">
      <alignment horizontal="center" vertical="center"/>
    </xf>
    <xf numFmtId="0" fontId="20" fillId="0" borderId="20" xfId="89" applyFont="1" applyFill="1" applyBorder="1" applyAlignment="1">
      <alignment horizontal="center" vertical="center"/>
      <protection/>
    </xf>
    <xf numFmtId="0" fontId="85" fillId="0" borderId="21" xfId="0" applyFont="1" applyBorder="1" applyAlignment="1">
      <alignment horizontal="center" vertical="center"/>
    </xf>
    <xf numFmtId="1" fontId="21" fillId="0" borderId="20" xfId="89" applyNumberFormat="1" applyFont="1" applyFill="1" applyBorder="1" applyAlignment="1">
      <alignment horizontal="center" vertical="center"/>
      <protection/>
    </xf>
    <xf numFmtId="0" fontId="84" fillId="47" borderId="17" xfId="0" applyFont="1" applyFill="1" applyBorder="1" applyAlignment="1">
      <alignment horizontal="center" vertical="center"/>
    </xf>
    <xf numFmtId="0" fontId="84" fillId="47" borderId="21" xfId="0" applyFont="1" applyFill="1" applyBorder="1" applyAlignment="1">
      <alignment horizontal="center" vertical="center"/>
    </xf>
    <xf numFmtId="0" fontId="21" fillId="0" borderId="20" xfId="89" applyFont="1" applyFill="1" applyBorder="1" applyAlignment="1">
      <alignment horizontal="center" vertical="center"/>
      <protection/>
    </xf>
    <xf numFmtId="1" fontId="21" fillId="0" borderId="30" xfId="89" applyNumberFormat="1" applyFont="1" applyFill="1" applyBorder="1" applyAlignment="1">
      <alignment horizontal="center" vertical="center"/>
      <protection/>
    </xf>
    <xf numFmtId="0" fontId="84" fillId="47" borderId="20" xfId="0" applyFont="1" applyFill="1" applyBorder="1" applyAlignment="1">
      <alignment horizontal="center" vertical="center"/>
    </xf>
    <xf numFmtId="0" fontId="84" fillId="0" borderId="20" xfId="0" applyFont="1" applyFill="1" applyBorder="1" applyAlignment="1">
      <alignment horizontal="center" vertical="center"/>
    </xf>
    <xf numFmtId="0" fontId="84" fillId="0" borderId="21" xfId="0" applyFont="1" applyFill="1" applyBorder="1" applyAlignment="1">
      <alignment horizontal="center" vertical="center"/>
    </xf>
    <xf numFmtId="0" fontId="84" fillId="0" borderId="47" xfId="0" applyFont="1" applyFill="1" applyBorder="1" applyAlignment="1">
      <alignment horizontal="center" vertical="center"/>
    </xf>
    <xf numFmtId="0" fontId="86" fillId="0" borderId="0" xfId="89" applyFont="1" applyFill="1" applyBorder="1" applyAlignment="1">
      <alignment vertical="center"/>
      <protection/>
    </xf>
    <xf numFmtId="0" fontId="21" fillId="47" borderId="21" xfId="0" applyFont="1" applyFill="1" applyBorder="1" applyAlignment="1">
      <alignment horizontal="left" vertical="center" wrapText="1"/>
    </xf>
    <xf numFmtId="0" fontId="21" fillId="0" borderId="47" xfId="89" applyFont="1" applyFill="1" applyBorder="1" applyAlignment="1">
      <alignment horizontal="center" vertical="center" wrapText="1"/>
      <protection/>
    </xf>
    <xf numFmtId="0" fontId="21" fillId="0" borderId="17" xfId="89" applyFont="1" applyFill="1" applyBorder="1" applyAlignment="1">
      <alignment horizontal="center" vertical="center"/>
      <protection/>
    </xf>
    <xf numFmtId="0" fontId="21" fillId="0" borderId="21" xfId="89" applyFont="1" applyFill="1" applyBorder="1" applyAlignment="1">
      <alignment horizontal="center" vertical="center"/>
      <protection/>
    </xf>
    <xf numFmtId="0" fontId="20" fillId="0" borderId="21" xfId="89" applyFont="1" applyFill="1" applyBorder="1" applyAlignment="1">
      <alignment horizontal="center" vertical="center"/>
      <protection/>
    </xf>
    <xf numFmtId="1" fontId="21" fillId="0" borderId="17" xfId="89" applyNumberFormat="1" applyFont="1" applyFill="1" applyBorder="1" applyAlignment="1">
      <alignment horizontal="center" vertical="center"/>
      <protection/>
    </xf>
    <xf numFmtId="1" fontId="21" fillId="47" borderId="20" xfId="89" applyNumberFormat="1" applyFont="1" applyFill="1" applyBorder="1" applyAlignment="1">
      <alignment horizontal="center" vertical="center"/>
      <protection/>
    </xf>
    <xf numFmtId="1" fontId="21" fillId="47" borderId="21" xfId="89" applyNumberFormat="1" applyFont="1" applyFill="1" applyBorder="1" applyAlignment="1">
      <alignment horizontal="center" vertical="center"/>
      <protection/>
    </xf>
    <xf numFmtId="1" fontId="21" fillId="47" borderId="47" xfId="89" applyNumberFormat="1" applyFont="1" applyFill="1" applyBorder="1" applyAlignment="1">
      <alignment horizontal="center" vertical="center"/>
      <protection/>
    </xf>
    <xf numFmtId="1" fontId="21" fillId="0" borderId="21" xfId="89" applyNumberFormat="1" applyFont="1" applyFill="1" applyBorder="1" applyAlignment="1">
      <alignment horizontal="center" vertical="center"/>
      <protection/>
    </xf>
    <xf numFmtId="49" fontId="21" fillId="47" borderId="50" xfId="80" applyNumberFormat="1" applyFont="1" applyFill="1" applyBorder="1" applyAlignment="1">
      <alignment horizontal="center" vertical="center"/>
      <protection/>
    </xf>
    <xf numFmtId="0" fontId="21" fillId="47" borderId="40" xfId="0" applyFont="1" applyFill="1" applyBorder="1" applyAlignment="1">
      <alignment horizontal="left" vertical="center" wrapText="1"/>
    </xf>
    <xf numFmtId="0" fontId="21" fillId="47" borderId="51" xfId="89" applyFont="1" applyFill="1" applyBorder="1" applyAlignment="1">
      <alignment horizontal="center" vertical="center"/>
      <protection/>
    </xf>
    <xf numFmtId="0" fontId="21" fillId="0" borderId="52" xfId="89" applyFont="1" applyBorder="1" applyAlignment="1">
      <alignment horizontal="center" vertical="center"/>
      <protection/>
    </xf>
    <xf numFmtId="0" fontId="21" fillId="0" borderId="40" xfId="89" applyFont="1" applyFill="1" applyBorder="1" applyAlignment="1">
      <alignment horizontal="center" vertical="center"/>
      <protection/>
    </xf>
    <xf numFmtId="0" fontId="20" fillId="0" borderId="50" xfId="89" applyFont="1" applyFill="1" applyBorder="1" applyAlignment="1">
      <alignment horizontal="center" vertical="center"/>
      <protection/>
    </xf>
    <xf numFmtId="0" fontId="20" fillId="0" borderId="40" xfId="89" applyFont="1" applyFill="1" applyBorder="1" applyAlignment="1">
      <alignment horizontal="center" vertical="center"/>
      <protection/>
    </xf>
    <xf numFmtId="1" fontId="21" fillId="0" borderId="50" xfId="89" applyNumberFormat="1" applyFont="1" applyFill="1" applyBorder="1" applyAlignment="1">
      <alignment horizontal="center" vertical="center"/>
      <protection/>
    </xf>
    <xf numFmtId="1" fontId="21" fillId="0" borderId="52" xfId="89" applyNumberFormat="1" applyFont="1" applyFill="1" applyBorder="1" applyAlignment="1">
      <alignment horizontal="center" vertical="center"/>
      <protection/>
    </xf>
    <xf numFmtId="0" fontId="21" fillId="0" borderId="52" xfId="89" applyFont="1" applyFill="1" applyBorder="1" applyAlignment="1">
      <alignment horizontal="center" vertical="center"/>
      <protection/>
    </xf>
    <xf numFmtId="0" fontId="21" fillId="0" borderId="50" xfId="89" applyFont="1" applyFill="1" applyBorder="1" applyAlignment="1">
      <alignment horizontal="center" vertical="center"/>
      <protection/>
    </xf>
    <xf numFmtId="1" fontId="21" fillId="0" borderId="54" xfId="89" applyNumberFormat="1" applyFont="1" applyFill="1" applyBorder="1" applyAlignment="1">
      <alignment horizontal="center" vertical="center"/>
      <protection/>
    </xf>
    <xf numFmtId="1" fontId="21" fillId="47" borderId="50" xfId="89" applyNumberFormat="1" applyFont="1" applyFill="1" applyBorder="1" applyAlignment="1">
      <alignment horizontal="center" vertical="center"/>
      <protection/>
    </xf>
    <xf numFmtId="1" fontId="21" fillId="47" borderId="40" xfId="89" applyNumberFormat="1" applyFont="1" applyFill="1" applyBorder="1" applyAlignment="1">
      <alignment horizontal="center" vertical="center"/>
      <protection/>
    </xf>
    <xf numFmtId="1" fontId="21" fillId="47" borderId="51" xfId="89" applyNumberFormat="1" applyFont="1" applyFill="1" applyBorder="1" applyAlignment="1">
      <alignment horizontal="center" vertical="center"/>
      <protection/>
    </xf>
    <xf numFmtId="1" fontId="21" fillId="0" borderId="40" xfId="89" applyNumberFormat="1" applyFont="1" applyFill="1" applyBorder="1" applyAlignment="1">
      <alignment horizontal="center" vertical="center"/>
      <protection/>
    </xf>
    <xf numFmtId="0" fontId="21" fillId="0" borderId="15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vertical="center"/>
    </xf>
    <xf numFmtId="0" fontId="21" fillId="0" borderId="61" xfId="0" applyFont="1" applyFill="1" applyBorder="1" applyAlignment="1">
      <alignment vertical="center"/>
    </xf>
    <xf numFmtId="0" fontId="21" fillId="0" borderId="62" xfId="0" applyFont="1" applyFill="1" applyBorder="1" applyAlignment="1">
      <alignment vertical="center"/>
    </xf>
    <xf numFmtId="0" fontId="20" fillId="0" borderId="0" xfId="89" applyFont="1" applyFill="1" applyBorder="1" applyAlignment="1">
      <alignment horizontal="left" vertical="center" wrapText="1"/>
      <protection/>
    </xf>
    <xf numFmtId="0" fontId="23" fillId="36" borderId="0" xfId="89" applyFont="1" applyFill="1" applyBorder="1" applyAlignment="1">
      <alignment vertical="center"/>
      <protection/>
    </xf>
    <xf numFmtId="0" fontId="23" fillId="36" borderId="19" xfId="89" applyFont="1" applyFill="1" applyBorder="1" applyAlignment="1">
      <alignment vertical="center"/>
      <protection/>
    </xf>
    <xf numFmtId="0" fontId="23" fillId="0" borderId="0" xfId="89" applyFont="1" applyFill="1" applyBorder="1" applyAlignment="1">
      <alignment vertical="center"/>
      <protection/>
    </xf>
    <xf numFmtId="0" fontId="21" fillId="0" borderId="0" xfId="89" applyFont="1" applyBorder="1" applyAlignment="1">
      <alignment vertical="center"/>
      <protection/>
    </xf>
    <xf numFmtId="0" fontId="21" fillId="0" borderId="19" xfId="89" applyFont="1" applyBorder="1" applyAlignment="1">
      <alignment vertical="center"/>
      <protection/>
    </xf>
    <xf numFmtId="0" fontId="33" fillId="0" borderId="20" xfId="89" applyFont="1" applyFill="1" applyBorder="1" applyAlignment="1">
      <alignment horizontal="center" vertical="center"/>
      <protection/>
    </xf>
    <xf numFmtId="0" fontId="33" fillId="0" borderId="21" xfId="89" applyFont="1" applyFill="1" applyBorder="1" applyAlignment="1">
      <alignment horizontal="center" vertical="center"/>
      <protection/>
    </xf>
    <xf numFmtId="0" fontId="43" fillId="0" borderId="15" xfId="89" applyFont="1" applyFill="1" applyBorder="1" applyAlignment="1">
      <alignment vertical="center"/>
      <protection/>
    </xf>
    <xf numFmtId="0" fontId="43" fillId="0" borderId="19" xfId="89" applyFont="1" applyFill="1" applyBorder="1" applyAlignment="1">
      <alignment vertical="center"/>
      <protection/>
    </xf>
    <xf numFmtId="0" fontId="79" fillId="0" borderId="19" xfId="89" applyFont="1" applyFill="1" applyBorder="1" applyAlignment="1">
      <alignment vertical="center"/>
      <protection/>
    </xf>
    <xf numFmtId="49" fontId="39" fillId="0" borderId="28" xfId="80" applyNumberFormat="1" applyFont="1" applyFill="1" applyBorder="1" applyAlignment="1">
      <alignment horizontal="center" vertical="center" wrapText="1"/>
      <protection/>
    </xf>
    <xf numFmtId="49" fontId="39" fillId="0" borderId="18" xfId="80" applyNumberFormat="1" applyFont="1" applyFill="1" applyBorder="1" applyAlignment="1">
      <alignment horizontal="center" vertical="center" wrapText="1"/>
      <protection/>
    </xf>
    <xf numFmtId="0" fontId="21" fillId="0" borderId="40" xfId="89" applyFont="1" applyFill="1" applyBorder="1" applyAlignment="1">
      <alignment horizontal="center" vertical="center"/>
      <protection/>
    </xf>
    <xf numFmtId="0" fontId="20" fillId="0" borderId="34" xfId="89" applyFont="1" applyFill="1" applyBorder="1" applyAlignment="1">
      <alignment vertical="center" wrapText="1"/>
      <protection/>
    </xf>
    <xf numFmtId="0" fontId="20" fillId="0" borderId="34" xfId="89" applyFont="1" applyFill="1" applyBorder="1" applyAlignment="1">
      <alignment horizontal="center" vertical="center" wrapText="1"/>
      <protection/>
    </xf>
    <xf numFmtId="0" fontId="20" fillId="0" borderId="35" xfId="89" applyFont="1" applyFill="1" applyBorder="1" applyAlignment="1">
      <alignment horizontal="center" vertical="center" wrapText="1"/>
      <protection/>
    </xf>
    <xf numFmtId="0" fontId="21" fillId="44" borderId="38" xfId="0" applyFont="1" applyFill="1" applyBorder="1" applyAlignment="1">
      <alignment horizontal="justify" vertical="center"/>
    </xf>
    <xf numFmtId="0" fontId="21" fillId="44" borderId="39" xfId="0" applyFont="1" applyFill="1" applyBorder="1" applyAlignment="1">
      <alignment horizontal="center" vertical="center"/>
    </xf>
    <xf numFmtId="0" fontId="21" fillId="44" borderId="37" xfId="0" applyFont="1" applyFill="1" applyBorder="1" applyAlignment="1">
      <alignment horizontal="center" vertical="center"/>
    </xf>
    <xf numFmtId="0" fontId="21" fillId="44" borderId="38" xfId="0" applyFont="1" applyFill="1" applyBorder="1" applyAlignment="1">
      <alignment horizontal="center" vertical="center"/>
    </xf>
    <xf numFmtId="0" fontId="20" fillId="44" borderId="38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58" xfId="89" applyFont="1" applyFill="1" applyBorder="1" applyAlignment="1">
      <alignment vertical="center" wrapText="1"/>
      <protection/>
    </xf>
    <xf numFmtId="1" fontId="20" fillId="0" borderId="27" xfId="89" applyNumberFormat="1" applyFont="1" applyFill="1" applyBorder="1" applyAlignment="1">
      <alignment vertical="center"/>
      <protection/>
    </xf>
    <xf numFmtId="179" fontId="20" fillId="0" borderId="27" xfId="89" applyNumberFormat="1" applyFont="1" applyFill="1" applyBorder="1" applyAlignment="1">
      <alignment vertical="center"/>
      <protection/>
    </xf>
    <xf numFmtId="1" fontId="20" fillId="0" borderId="59" xfId="89" applyNumberFormat="1" applyFont="1" applyFill="1" applyBorder="1" applyAlignment="1">
      <alignment vertical="center"/>
      <protection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3" fillId="0" borderId="20" xfId="89" applyFont="1" applyFill="1" applyBorder="1" applyAlignment="1">
      <alignment horizontal="center" vertical="center"/>
      <protection/>
    </xf>
    <xf numFmtId="0" fontId="22" fillId="0" borderId="50" xfId="89" applyFont="1" applyFill="1" applyBorder="1" applyAlignment="1">
      <alignment horizontal="center" vertical="center"/>
      <protection/>
    </xf>
    <xf numFmtId="0" fontId="22" fillId="0" borderId="40" xfId="89" applyFont="1" applyFill="1" applyBorder="1" applyAlignment="1">
      <alignment horizontal="center" vertical="center"/>
      <protection/>
    </xf>
    <xf numFmtId="1" fontId="22" fillId="0" borderId="50" xfId="89" applyNumberFormat="1" applyFont="1" applyFill="1" applyBorder="1" applyAlignment="1">
      <alignment horizontal="center" vertical="center"/>
      <protection/>
    </xf>
    <xf numFmtId="0" fontId="22" fillId="0" borderId="52" xfId="89" applyFont="1" applyFill="1" applyBorder="1" applyAlignment="1">
      <alignment horizontal="center" vertical="center"/>
      <protection/>
    </xf>
    <xf numFmtId="1" fontId="22" fillId="0" borderId="54" xfId="89" applyNumberFormat="1" applyFont="1" applyFill="1" applyBorder="1" applyAlignment="1">
      <alignment horizontal="center" vertical="center"/>
      <protection/>
    </xf>
    <xf numFmtId="0" fontId="39" fillId="0" borderId="40" xfId="0" applyFont="1" applyFill="1" applyBorder="1" applyAlignment="1">
      <alignment horizontal="center" vertical="center"/>
    </xf>
    <xf numFmtId="0" fontId="20" fillId="0" borderId="61" xfId="89" applyFont="1" applyFill="1" applyBorder="1" applyAlignment="1">
      <alignment horizontal="center" vertical="center" wrapText="1"/>
      <protection/>
    </xf>
    <xf numFmtId="0" fontId="20" fillId="0" borderId="15" xfId="89" applyFont="1" applyFill="1" applyBorder="1" applyAlignment="1">
      <alignment horizontal="right" vertical="center" wrapText="1"/>
      <protection/>
    </xf>
    <xf numFmtId="0" fontId="20" fillId="0" borderId="0" xfId="89" applyFont="1" applyFill="1" applyBorder="1" applyAlignment="1">
      <alignment horizontal="right" vertical="center" wrapText="1"/>
      <protection/>
    </xf>
    <xf numFmtId="1" fontId="20" fillId="0" borderId="0" xfId="89" applyNumberFormat="1" applyFont="1" applyFill="1" applyBorder="1" applyAlignment="1">
      <alignment horizontal="center" vertical="center"/>
      <protection/>
    </xf>
    <xf numFmtId="1" fontId="20" fillId="0" borderId="19" xfId="89" applyNumberFormat="1" applyFont="1" applyFill="1" applyBorder="1" applyAlignment="1">
      <alignment horizontal="center" vertical="center"/>
      <protection/>
    </xf>
    <xf numFmtId="0" fontId="44" fillId="36" borderId="0" xfId="89" applyFont="1" applyFill="1" applyBorder="1" applyAlignment="1">
      <alignment vertical="center"/>
      <protection/>
    </xf>
    <xf numFmtId="0" fontId="22" fillId="0" borderId="40" xfId="89" applyFont="1" applyFill="1" applyBorder="1" applyAlignment="1">
      <alignment horizontal="left" vertical="center" wrapText="1" indent="3"/>
      <protection/>
    </xf>
    <xf numFmtId="0" fontId="55" fillId="0" borderId="40" xfId="89" applyFont="1" applyFill="1" applyBorder="1" applyAlignment="1">
      <alignment horizontal="center" vertical="center"/>
      <protection/>
    </xf>
    <xf numFmtId="0" fontId="55" fillId="0" borderId="50" xfId="89" applyFont="1" applyFill="1" applyBorder="1" applyAlignment="1">
      <alignment horizontal="center" vertical="center"/>
      <protection/>
    </xf>
    <xf numFmtId="0" fontId="39" fillId="0" borderId="57" xfId="89" applyFont="1" applyFill="1" applyBorder="1" applyAlignment="1">
      <alignment horizontal="center" vertical="center"/>
      <protection/>
    </xf>
    <xf numFmtId="0" fontId="45" fillId="0" borderId="34" xfId="89" applyFont="1" applyFill="1" applyBorder="1" applyAlignment="1">
      <alignment vertical="center" wrapText="1"/>
      <protection/>
    </xf>
    <xf numFmtId="0" fontId="36" fillId="44" borderId="37" xfId="0" applyFont="1" applyFill="1" applyBorder="1" applyAlignment="1">
      <alignment horizontal="center" vertical="center"/>
    </xf>
    <xf numFmtId="0" fontId="36" fillId="44" borderId="38" xfId="0" applyFont="1" applyFill="1" applyBorder="1" applyAlignment="1">
      <alignment horizontal="center" vertical="center"/>
    </xf>
    <xf numFmtId="1" fontId="36" fillId="0" borderId="36" xfId="89" applyNumberFormat="1" applyFont="1" applyFill="1" applyBorder="1" applyAlignment="1">
      <alignment horizontal="center" vertical="center"/>
      <protection/>
    </xf>
    <xf numFmtId="0" fontId="36" fillId="0" borderId="34" xfId="0" applyFont="1" applyFill="1" applyBorder="1" applyAlignment="1">
      <alignment horizontal="center" vertical="center"/>
    </xf>
    <xf numFmtId="1" fontId="36" fillId="0" borderId="34" xfId="89" applyNumberFormat="1" applyFont="1" applyFill="1" applyBorder="1" applyAlignment="1">
      <alignment horizontal="center" vertical="center"/>
      <protection/>
    </xf>
    <xf numFmtId="0" fontId="21" fillId="0" borderId="38" xfId="0" applyFont="1" applyFill="1" applyBorder="1" applyAlignment="1">
      <alignment horizontal="center" vertical="center" wrapText="1"/>
    </xf>
    <xf numFmtId="1" fontId="45" fillId="0" borderId="25" xfId="89" applyNumberFormat="1" applyFont="1" applyFill="1" applyBorder="1" applyAlignment="1">
      <alignment horizontal="center" vertical="center"/>
      <protection/>
    </xf>
    <xf numFmtId="1" fontId="45" fillId="0" borderId="38" xfId="89" applyNumberFormat="1" applyFont="1" applyFill="1" applyBorder="1" applyAlignment="1">
      <alignment horizontal="center" vertical="center"/>
      <protection/>
    </xf>
    <xf numFmtId="1" fontId="36" fillId="0" borderId="25" xfId="89" applyNumberFormat="1" applyFont="1" applyFill="1" applyBorder="1" applyAlignment="1">
      <alignment horizontal="center" vertical="center"/>
      <protection/>
    </xf>
    <xf numFmtId="1" fontId="36" fillId="0" borderId="37" xfId="89" applyNumberFormat="1" applyFont="1" applyFill="1" applyBorder="1" applyAlignment="1">
      <alignment horizontal="center" vertical="center"/>
      <protection/>
    </xf>
    <xf numFmtId="0" fontId="36" fillId="0" borderId="25" xfId="89" applyFont="1" applyFill="1" applyBorder="1" applyAlignment="1">
      <alignment horizontal="center" vertical="center"/>
      <protection/>
    </xf>
    <xf numFmtId="1" fontId="36" fillId="0" borderId="38" xfId="89" applyNumberFormat="1" applyFont="1" applyFill="1" applyBorder="1" applyAlignment="1">
      <alignment vertical="center"/>
      <protection/>
    </xf>
    <xf numFmtId="1" fontId="36" fillId="0" borderId="25" xfId="89" applyNumberFormat="1" applyFont="1" applyFill="1" applyBorder="1" applyAlignment="1">
      <alignment vertical="center"/>
      <protection/>
    </xf>
    <xf numFmtId="0" fontId="36" fillId="0" borderId="38" xfId="89" applyFont="1" applyFill="1" applyBorder="1" applyAlignment="1">
      <alignment horizontal="center" vertical="center" wrapText="1"/>
      <protection/>
    </xf>
    <xf numFmtId="0" fontId="36" fillId="0" borderId="25" xfId="89" applyFont="1" applyFill="1" applyBorder="1" applyAlignment="1">
      <alignment horizontal="center" vertical="center" wrapText="1"/>
      <protection/>
    </xf>
    <xf numFmtId="0" fontId="36" fillId="0" borderId="0" xfId="0" applyFont="1" applyFill="1" applyBorder="1" applyAlignment="1">
      <alignment vertical="center"/>
    </xf>
    <xf numFmtId="0" fontId="20" fillId="0" borderId="60" xfId="89" applyFont="1" applyFill="1" applyBorder="1" applyAlignment="1">
      <alignment vertical="center"/>
      <protection/>
    </xf>
    <xf numFmtId="49" fontId="21" fillId="0" borderId="25" xfId="80" applyNumberFormat="1" applyFont="1" applyBorder="1" applyAlignment="1">
      <alignment horizontal="center" vertical="center" wrapText="1"/>
      <protection/>
    </xf>
    <xf numFmtId="16" fontId="36" fillId="44" borderId="25" xfId="0" applyNumberFormat="1" applyFont="1" applyFill="1" applyBorder="1" applyAlignment="1">
      <alignment horizontal="center" vertical="center"/>
    </xf>
    <xf numFmtId="1" fontId="36" fillId="0" borderId="38" xfId="89" applyNumberFormat="1" applyFont="1" applyFill="1" applyBorder="1" applyAlignment="1">
      <alignment horizontal="center" vertical="center"/>
      <protection/>
    </xf>
    <xf numFmtId="0" fontId="36" fillId="0" borderId="39" xfId="89" applyFont="1" applyFill="1" applyBorder="1" applyAlignment="1">
      <alignment horizontal="center" vertical="center" wrapText="1"/>
      <protection/>
    </xf>
    <xf numFmtId="0" fontId="20" fillId="0" borderId="34" xfId="89" applyFont="1" applyFill="1" applyBorder="1" applyAlignment="1">
      <alignment vertical="center"/>
      <protection/>
    </xf>
    <xf numFmtId="0" fontId="20" fillId="0" borderId="35" xfId="89" applyFont="1" applyFill="1" applyBorder="1" applyAlignment="1">
      <alignment vertical="center"/>
      <protection/>
    </xf>
    <xf numFmtId="49" fontId="43" fillId="0" borderId="41" xfId="80" applyNumberFormat="1" applyFont="1" applyFill="1" applyBorder="1" applyAlignment="1">
      <alignment vertical="center" wrapText="1"/>
      <protection/>
    </xf>
    <xf numFmtId="0" fontId="21" fillId="0" borderId="34" xfId="0" applyFont="1" applyFill="1" applyBorder="1" applyAlignment="1">
      <alignment horizontal="center" vertical="center" wrapText="1"/>
    </xf>
    <xf numFmtId="1" fontId="45" fillId="0" borderId="34" xfId="89" applyNumberFormat="1" applyFont="1" applyFill="1" applyBorder="1" applyAlignment="1">
      <alignment horizontal="center" vertical="center"/>
      <protection/>
    </xf>
    <xf numFmtId="0" fontId="36" fillId="0" borderId="34" xfId="89" applyFont="1" applyFill="1" applyBorder="1" applyAlignment="1">
      <alignment horizontal="center" vertical="center"/>
      <protection/>
    </xf>
    <xf numFmtId="1" fontId="36" fillId="0" borderId="34" xfId="89" applyNumberFormat="1" applyFont="1" applyFill="1" applyBorder="1" applyAlignment="1">
      <alignment vertical="center"/>
      <protection/>
    </xf>
    <xf numFmtId="0" fontId="36" fillId="0" borderId="34" xfId="89" applyFont="1" applyFill="1" applyBorder="1" applyAlignment="1">
      <alignment horizontal="center" vertical="center" wrapText="1"/>
      <protection/>
    </xf>
    <xf numFmtId="0" fontId="45" fillId="0" borderId="35" xfId="89" applyFont="1" applyFill="1" applyBorder="1" applyAlignment="1">
      <alignment vertical="center" wrapText="1"/>
      <protection/>
    </xf>
    <xf numFmtId="0" fontId="27" fillId="0" borderId="0" xfId="89" applyFont="1" applyFill="1" applyBorder="1" applyAlignment="1">
      <alignment horizontal="right" vertical="center" wrapText="1"/>
      <protection/>
    </xf>
    <xf numFmtId="1" fontId="26" fillId="0" borderId="17" xfId="0" applyNumberFormat="1" applyFont="1" applyFill="1" applyBorder="1" applyAlignment="1">
      <alignment vertical="center"/>
    </xf>
    <xf numFmtId="49" fontId="27" fillId="0" borderId="46" xfId="89" applyNumberFormat="1" applyFont="1" applyBorder="1" applyAlignment="1">
      <alignment horizontal="center" vertical="center" wrapText="1"/>
      <protection/>
    </xf>
    <xf numFmtId="49" fontId="26" fillId="0" borderId="17" xfId="89" applyNumberFormat="1" applyFont="1" applyBorder="1" applyAlignment="1">
      <alignment horizontal="center" vertical="center" wrapText="1"/>
      <protection/>
    </xf>
    <xf numFmtId="1" fontId="33" fillId="0" borderId="46" xfId="89" applyNumberFormat="1" applyFont="1" applyFill="1" applyBorder="1" applyAlignment="1">
      <alignment horizontal="center" vertical="center"/>
      <protection/>
    </xf>
    <xf numFmtId="1" fontId="22" fillId="0" borderId="17" xfId="89" applyNumberFormat="1" applyFont="1" applyFill="1" applyBorder="1" applyAlignment="1">
      <alignment horizontal="center" vertical="center" wrapText="1"/>
      <protection/>
    </xf>
    <xf numFmtId="1" fontId="33" fillId="0" borderId="17" xfId="89" applyNumberFormat="1" applyFont="1" applyFill="1" applyBorder="1" applyAlignment="1">
      <alignment horizontal="center"/>
      <protection/>
    </xf>
    <xf numFmtId="0" fontId="22" fillId="0" borderId="17" xfId="89" applyFont="1" applyFill="1" applyBorder="1" applyAlignment="1">
      <alignment horizontal="center" vertical="top" wrapText="1"/>
      <protection/>
    </xf>
    <xf numFmtId="0" fontId="67" fillId="0" borderId="0" xfId="79" applyFill="1" applyBorder="1">
      <alignment/>
      <protection/>
    </xf>
    <xf numFmtId="49" fontId="22" fillId="0" borderId="17" xfId="89" applyNumberFormat="1" applyFont="1" applyFill="1" applyBorder="1" applyAlignment="1">
      <alignment horizontal="center" vertical="center" wrapText="1"/>
      <protection/>
    </xf>
    <xf numFmtId="49" fontId="46" fillId="0" borderId="28" xfId="80" applyNumberFormat="1" applyFont="1" applyFill="1" applyBorder="1" applyAlignment="1">
      <alignment horizontal="center" vertical="center" wrapText="1"/>
      <protection/>
    </xf>
    <xf numFmtId="49" fontId="46" fillId="0" borderId="18" xfId="80" applyNumberFormat="1" applyFont="1" applyFill="1" applyBorder="1" applyAlignment="1">
      <alignment horizontal="center" vertical="center" wrapText="1"/>
      <protection/>
    </xf>
    <xf numFmtId="49" fontId="46" fillId="0" borderId="29" xfId="80" applyNumberFormat="1" applyFont="1" applyFill="1" applyBorder="1" applyAlignment="1">
      <alignment horizontal="center" vertical="center" wrapText="1"/>
      <protection/>
    </xf>
    <xf numFmtId="0" fontId="46" fillId="0" borderId="50" xfId="89" applyFont="1" applyFill="1" applyBorder="1" applyAlignment="1">
      <alignment horizontal="center" vertical="center"/>
      <protection/>
    </xf>
    <xf numFmtId="0" fontId="46" fillId="0" borderId="40" xfId="89" applyFont="1" applyFill="1" applyBorder="1" applyAlignment="1">
      <alignment horizontal="center" vertical="center"/>
      <protection/>
    </xf>
    <xf numFmtId="0" fontId="45" fillId="0" borderId="39" xfId="0" applyFont="1" applyFill="1" applyBorder="1" applyAlignment="1">
      <alignment horizontal="center" vertical="center"/>
    </xf>
    <xf numFmtId="0" fontId="45" fillId="0" borderId="63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/>
    </xf>
    <xf numFmtId="49" fontId="46" fillId="0" borderId="64" xfId="80" applyNumberFormat="1" applyFont="1" applyFill="1" applyBorder="1" applyAlignment="1">
      <alignment horizontal="center" vertical="center" wrapText="1"/>
      <protection/>
    </xf>
    <xf numFmtId="0" fontId="79" fillId="0" borderId="62" xfId="89" applyFont="1" applyFill="1" applyBorder="1" applyAlignment="1">
      <alignment vertical="center"/>
      <protection/>
    </xf>
    <xf numFmtId="49" fontId="36" fillId="0" borderId="25" xfId="80" applyNumberFormat="1" applyFont="1" applyFill="1" applyBorder="1" applyAlignment="1">
      <alignment horizontal="center" vertical="center"/>
      <protection/>
    </xf>
    <xf numFmtId="0" fontId="21" fillId="45" borderId="23" xfId="89" applyFont="1" applyFill="1" applyBorder="1" applyAlignment="1">
      <alignment horizontal="center" vertical="center"/>
      <protection/>
    </xf>
    <xf numFmtId="0" fontId="21" fillId="45" borderId="22" xfId="89" applyFont="1" applyFill="1" applyBorder="1" applyAlignment="1">
      <alignment horizontal="center" vertical="center"/>
      <protection/>
    </xf>
    <xf numFmtId="0" fontId="21" fillId="45" borderId="52" xfId="89" applyFont="1" applyFill="1" applyBorder="1" applyAlignment="1">
      <alignment horizontal="center" vertical="center"/>
      <protection/>
    </xf>
    <xf numFmtId="0" fontId="20" fillId="45" borderId="54" xfId="89" applyFont="1" applyFill="1" applyBorder="1" applyAlignment="1">
      <alignment horizontal="center" vertical="center"/>
      <protection/>
    </xf>
    <xf numFmtId="0" fontId="54" fillId="0" borderId="20" xfId="89" applyFont="1" applyFill="1" applyBorder="1" applyAlignment="1">
      <alignment horizontal="center" vertical="center"/>
      <protection/>
    </xf>
    <xf numFmtId="1" fontId="54" fillId="0" borderId="21" xfId="89" applyNumberFormat="1" applyFont="1" applyFill="1" applyBorder="1" applyAlignment="1">
      <alignment horizontal="center" vertical="center"/>
      <protection/>
    </xf>
    <xf numFmtId="2" fontId="21" fillId="44" borderId="50" xfId="89" applyNumberFormat="1" applyFont="1" applyFill="1" applyBorder="1" applyAlignment="1">
      <alignment horizontal="center" vertical="center"/>
      <protection/>
    </xf>
    <xf numFmtId="2" fontId="21" fillId="44" borderId="40" xfId="89" applyNumberFormat="1" applyFont="1" applyFill="1" applyBorder="1" applyAlignment="1">
      <alignment horizontal="center" vertical="center"/>
      <protection/>
    </xf>
    <xf numFmtId="2" fontId="21" fillId="0" borderId="50" xfId="89" applyNumberFormat="1" applyFont="1" applyFill="1" applyBorder="1" applyAlignment="1">
      <alignment horizontal="center" vertical="center"/>
      <protection/>
    </xf>
    <xf numFmtId="2" fontId="43" fillId="0" borderId="40" xfId="89" applyNumberFormat="1" applyFont="1" applyFill="1" applyBorder="1" applyAlignment="1">
      <alignment horizontal="center" vertical="center"/>
      <protection/>
    </xf>
    <xf numFmtId="0" fontId="21" fillId="45" borderId="24" xfId="89" applyFont="1" applyFill="1" applyBorder="1" applyAlignment="1">
      <alignment horizontal="center" vertical="center"/>
      <protection/>
    </xf>
    <xf numFmtId="1" fontId="21" fillId="0" borderId="50" xfId="89" applyNumberFormat="1" applyFont="1" applyFill="1" applyBorder="1" applyAlignment="1">
      <alignment horizontal="center" vertical="center"/>
      <protection/>
    </xf>
    <xf numFmtId="1" fontId="21" fillId="0" borderId="40" xfId="89" applyNumberFormat="1" applyFont="1" applyFill="1" applyBorder="1" applyAlignment="1">
      <alignment horizontal="center" vertical="center"/>
      <protection/>
    </xf>
    <xf numFmtId="179" fontId="21" fillId="0" borderId="50" xfId="89" applyNumberFormat="1" applyFont="1" applyFill="1" applyBorder="1" applyAlignment="1">
      <alignment horizontal="center" vertical="center"/>
      <protection/>
    </xf>
    <xf numFmtId="0" fontId="22" fillId="0" borderId="50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53" fillId="0" borderId="50" xfId="89" applyFont="1" applyFill="1" applyBorder="1" applyAlignment="1">
      <alignment horizontal="center" vertical="center"/>
      <protection/>
    </xf>
    <xf numFmtId="0" fontId="46" fillId="0" borderId="21" xfId="89" applyFont="1" applyFill="1" applyBorder="1" applyAlignment="1">
      <alignment vertical="center"/>
      <protection/>
    </xf>
    <xf numFmtId="0" fontId="46" fillId="0" borderId="40" xfId="89" applyFont="1" applyFill="1" applyBorder="1" applyAlignment="1">
      <alignment vertical="center"/>
      <protection/>
    </xf>
    <xf numFmtId="0" fontId="39" fillId="0" borderId="56" xfId="89" applyFont="1" applyFill="1" applyBorder="1" applyAlignment="1">
      <alignment horizontal="center" vertical="center" wrapText="1"/>
      <protection/>
    </xf>
    <xf numFmtId="0" fontId="39" fillId="0" borderId="65" xfId="89" applyFont="1" applyFill="1" applyBorder="1" applyAlignment="1">
      <alignment horizontal="center" vertical="center"/>
      <protection/>
    </xf>
    <xf numFmtId="179" fontId="20" fillId="45" borderId="20" xfId="89" applyNumberFormat="1" applyFont="1" applyFill="1" applyBorder="1" applyAlignment="1">
      <alignment horizontal="center" vertical="center"/>
      <protection/>
    </xf>
    <xf numFmtId="179" fontId="20" fillId="45" borderId="21" xfId="89" applyNumberFormat="1" applyFont="1" applyFill="1" applyBorder="1" applyAlignment="1">
      <alignment horizontal="center" vertical="center"/>
      <protection/>
    </xf>
    <xf numFmtId="0" fontId="43" fillId="0" borderId="60" xfId="89" applyFont="1" applyFill="1" applyBorder="1" applyAlignment="1">
      <alignment vertical="center"/>
      <protection/>
    </xf>
    <xf numFmtId="0" fontId="43" fillId="0" borderId="61" xfId="89" applyFont="1" applyFill="1" applyBorder="1" applyAlignment="1">
      <alignment vertical="center"/>
      <protection/>
    </xf>
    <xf numFmtId="49" fontId="21" fillId="0" borderId="0" xfId="0" applyNumberFormat="1" applyFont="1" applyFill="1" applyBorder="1" applyAlignment="1">
      <alignment vertical="center" wrapText="1"/>
    </xf>
    <xf numFmtId="0" fontId="22" fillId="0" borderId="0" xfId="89" applyFont="1" applyFill="1" applyBorder="1" applyAlignment="1">
      <alignment horizontal="right" vertical="top" wrapText="1"/>
      <protection/>
    </xf>
    <xf numFmtId="0" fontId="26" fillId="0" borderId="0" xfId="0" applyFont="1" applyAlignment="1">
      <alignment vertical="center"/>
    </xf>
    <xf numFmtId="0" fontId="22" fillId="0" borderId="0" xfId="89" applyFont="1" applyFill="1" applyBorder="1" applyAlignment="1">
      <alignment horizontal="left" vertical="center" wrapText="1" indent="3"/>
      <protection/>
    </xf>
    <xf numFmtId="1" fontId="33" fillId="47" borderId="0" xfId="89" applyNumberFormat="1" applyFont="1" applyFill="1" applyBorder="1" applyAlignment="1">
      <alignment horizontal="center" vertical="center"/>
      <protection/>
    </xf>
    <xf numFmtId="0" fontId="22" fillId="47" borderId="0" xfId="89" applyFont="1" applyFill="1" applyBorder="1" applyAlignment="1">
      <alignment horizontal="center" vertical="center" wrapText="1"/>
      <protection/>
    </xf>
    <xf numFmtId="0" fontId="20" fillId="0" borderId="61" xfId="89" applyFont="1" applyFill="1" applyBorder="1" applyAlignment="1">
      <alignment vertical="center" wrapText="1"/>
      <protection/>
    </xf>
    <xf numFmtId="0" fontId="20" fillId="0" borderId="62" xfId="89" applyFont="1" applyFill="1" applyBorder="1" applyAlignment="1">
      <alignment horizontal="center" vertical="center" wrapText="1"/>
      <protection/>
    </xf>
    <xf numFmtId="0" fontId="22" fillId="0" borderId="15" xfId="0" applyFont="1" applyFill="1" applyBorder="1" applyAlignment="1">
      <alignment horizontal="center" vertical="center" wrapText="1"/>
    </xf>
    <xf numFmtId="0" fontId="22" fillId="0" borderId="33" xfId="89" applyFont="1" applyFill="1" applyBorder="1" applyAlignment="1">
      <alignment horizontal="left" vertical="center" wrapText="1" indent="3"/>
      <protection/>
    </xf>
    <xf numFmtId="0" fontId="22" fillId="0" borderId="66" xfId="0" applyFont="1" applyFill="1" applyBorder="1" applyAlignment="1">
      <alignment horizontal="center" vertical="center" wrapText="1"/>
    </xf>
    <xf numFmtId="0" fontId="21" fillId="0" borderId="0" xfId="89" applyFont="1" applyFill="1" applyAlignment="1">
      <alignment horizontal="center" vertical="center"/>
      <protection/>
    </xf>
    <xf numFmtId="0" fontId="26" fillId="0" borderId="29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54" fillId="44" borderId="21" xfId="89" applyFont="1" applyFill="1" applyBorder="1" applyAlignment="1">
      <alignment horizontal="center" vertical="center"/>
      <protection/>
    </xf>
    <xf numFmtId="0" fontId="37" fillId="45" borderId="31" xfId="89" applyFont="1" applyFill="1" applyBorder="1" applyAlignment="1">
      <alignment horizontal="center" vertical="center"/>
      <protection/>
    </xf>
    <xf numFmtId="0" fontId="37" fillId="45" borderId="33" xfId="89" applyFont="1" applyFill="1" applyBorder="1" applyAlignment="1">
      <alignment horizontal="center" vertical="center"/>
      <protection/>
    </xf>
    <xf numFmtId="0" fontId="20" fillId="45" borderId="18" xfId="0" applyFont="1" applyFill="1" applyBorder="1" applyAlignment="1">
      <alignment horizontal="center" vertical="center" wrapText="1"/>
    </xf>
    <xf numFmtId="0" fontId="20" fillId="45" borderId="26" xfId="89" applyFont="1" applyFill="1" applyBorder="1" applyAlignment="1">
      <alignment vertical="center" wrapText="1"/>
      <protection/>
    </xf>
    <xf numFmtId="0" fontId="20" fillId="45" borderId="18" xfId="89" applyFont="1" applyFill="1" applyBorder="1" applyAlignment="1">
      <alignment horizontal="center" vertical="center"/>
      <protection/>
    </xf>
    <xf numFmtId="0" fontId="21" fillId="45" borderId="44" xfId="89" applyFont="1" applyFill="1" applyBorder="1" applyAlignment="1">
      <alignment horizontal="center" vertical="center"/>
      <protection/>
    </xf>
    <xf numFmtId="0" fontId="21" fillId="45" borderId="26" xfId="89" applyFont="1" applyFill="1" applyBorder="1" applyAlignment="1">
      <alignment horizontal="center" vertical="center"/>
      <protection/>
    </xf>
    <xf numFmtId="1" fontId="20" fillId="45" borderId="23" xfId="89" applyNumberFormat="1" applyFont="1" applyFill="1" applyBorder="1" applyAlignment="1">
      <alignment horizontal="center" vertical="center"/>
      <protection/>
    </xf>
    <xf numFmtId="1" fontId="20" fillId="45" borderId="36" xfId="89" applyNumberFormat="1" applyFont="1" applyFill="1" applyBorder="1" applyAlignment="1">
      <alignment horizontal="center" vertical="center"/>
      <protection/>
    </xf>
    <xf numFmtId="0" fontId="43" fillId="45" borderId="24" xfId="89" applyFont="1" applyFill="1" applyBorder="1" applyAlignment="1">
      <alignment horizontal="center" vertical="center"/>
      <protection/>
    </xf>
    <xf numFmtId="0" fontId="22" fillId="44" borderId="17" xfId="89" applyFont="1" applyFill="1" applyBorder="1" applyAlignment="1">
      <alignment horizontal="center" vertical="center"/>
      <protection/>
    </xf>
    <xf numFmtId="1" fontId="22" fillId="44" borderId="30" xfId="89" applyNumberFormat="1" applyFont="1" applyFill="1" applyBorder="1" applyAlignment="1">
      <alignment horizontal="center" vertical="center"/>
      <protection/>
    </xf>
    <xf numFmtId="1" fontId="22" fillId="44" borderId="20" xfId="89" applyNumberFormat="1" applyFont="1" applyFill="1" applyBorder="1" applyAlignment="1">
      <alignment horizontal="center" vertical="center"/>
      <protection/>
    </xf>
    <xf numFmtId="1" fontId="39" fillId="44" borderId="21" xfId="89" applyNumberFormat="1" applyFont="1" applyFill="1" applyBorder="1" applyAlignment="1">
      <alignment horizontal="center" vertical="center"/>
      <protection/>
    </xf>
    <xf numFmtId="0" fontId="23" fillId="48" borderId="0" xfId="89" applyFont="1" applyFill="1" applyBorder="1" applyAlignment="1">
      <alignment vertical="center"/>
      <protection/>
    </xf>
    <xf numFmtId="0" fontId="36" fillId="0" borderId="38" xfId="0" applyFont="1" applyFill="1" applyBorder="1" applyAlignment="1">
      <alignment horizontal="justify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45" fillId="0" borderId="25" xfId="89" applyFont="1" applyFill="1" applyBorder="1" applyAlignment="1">
      <alignment horizontal="center" vertical="center"/>
      <protection/>
    </xf>
    <xf numFmtId="0" fontId="36" fillId="0" borderId="39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88" applyFont="1" applyAlignment="1">
      <alignment horizontal="center"/>
      <protection/>
    </xf>
    <xf numFmtId="0" fontId="21" fillId="0" borderId="0" xfId="88" applyFont="1" applyAlignment="1">
      <alignment/>
      <protection/>
    </xf>
    <xf numFmtId="0" fontId="0" fillId="0" borderId="0" xfId="0" applyFill="1" applyBorder="1" applyAlignment="1">
      <alignment/>
    </xf>
    <xf numFmtId="0" fontId="23" fillId="0" borderId="0" xfId="88" applyFont="1" applyFill="1" applyAlignment="1">
      <alignment vertical="center"/>
      <protection/>
    </xf>
    <xf numFmtId="0" fontId="36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88" applyFont="1" applyBorder="1" applyAlignment="1">
      <alignment/>
      <protection/>
    </xf>
    <xf numFmtId="0" fontId="66" fillId="0" borderId="0" xfId="0" applyFont="1" applyAlignment="1">
      <alignment/>
    </xf>
    <xf numFmtId="0" fontId="21" fillId="0" borderId="0" xfId="79" applyFont="1" applyFill="1">
      <alignment/>
      <protection/>
    </xf>
    <xf numFmtId="0" fontId="21" fillId="0" borderId="0" xfId="0" applyFont="1" applyAlignment="1">
      <alignment vertical="center"/>
    </xf>
    <xf numFmtId="0" fontId="21" fillId="0" borderId="0" xfId="88" applyFont="1" applyBorder="1" applyAlignment="1">
      <alignment horizontal="center"/>
      <protection/>
    </xf>
    <xf numFmtId="0" fontId="23" fillId="0" borderId="0" xfId="88" applyFont="1" applyFill="1">
      <alignment/>
      <protection/>
    </xf>
    <xf numFmtId="0" fontId="23" fillId="0" borderId="0" xfId="88" applyFont="1" applyAlignment="1">
      <alignment horizontal="left" vertical="center"/>
      <protection/>
    </xf>
    <xf numFmtId="0" fontId="23" fillId="0" borderId="0" xfId="88" applyFont="1" applyAlignment="1">
      <alignment vertical="center"/>
      <protection/>
    </xf>
    <xf numFmtId="0" fontId="25" fillId="0" borderId="0" xfId="88" applyFont="1" applyAlignment="1">
      <alignment vertical="center"/>
      <protection/>
    </xf>
    <xf numFmtId="0" fontId="22" fillId="0" borderId="14" xfId="0" applyFont="1" applyBorder="1" applyAlignment="1">
      <alignment horizontal="center" vertical="center" wrapText="1"/>
    </xf>
    <xf numFmtId="0" fontId="20" fillId="0" borderId="61" xfId="89" applyFont="1" applyFill="1" applyBorder="1" applyAlignment="1">
      <alignment vertical="center"/>
      <protection/>
    </xf>
    <xf numFmtId="0" fontId="20" fillId="0" borderId="62" xfId="89" applyFont="1" applyFill="1" applyBorder="1" applyAlignment="1">
      <alignment vertical="center"/>
      <protection/>
    </xf>
    <xf numFmtId="49" fontId="48" fillId="0" borderId="0" xfId="88" applyNumberFormat="1" applyFont="1" applyAlignment="1">
      <alignment vertical="top" wrapText="1"/>
      <protection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textRotation="90"/>
    </xf>
    <xf numFmtId="49" fontId="26" fillId="0" borderId="42" xfId="88" applyNumberFormat="1" applyFont="1" applyBorder="1" applyAlignment="1">
      <alignment horizontal="center" textRotation="90" wrapText="1"/>
      <protection/>
    </xf>
    <xf numFmtId="49" fontId="26" fillId="0" borderId="43" xfId="88" applyNumberFormat="1" applyFont="1" applyBorder="1" applyAlignment="1">
      <alignment horizontal="center" textRotation="90" wrapText="1"/>
      <protection/>
    </xf>
    <xf numFmtId="49" fontId="26" fillId="0" borderId="44" xfId="88" applyNumberFormat="1" applyFont="1" applyBorder="1" applyAlignment="1">
      <alignment horizontal="center" textRotation="90" wrapText="1"/>
      <protection/>
    </xf>
    <xf numFmtId="0" fontId="22" fillId="0" borderId="46" xfId="88" applyFont="1" applyBorder="1" applyAlignment="1">
      <alignment horizontal="center" vertical="center"/>
      <protection/>
    </xf>
    <xf numFmtId="0" fontId="22" fillId="0" borderId="32" xfId="88" applyFont="1" applyBorder="1" applyAlignment="1">
      <alignment horizontal="center" vertical="center"/>
      <protection/>
    </xf>
    <xf numFmtId="0" fontId="22" fillId="0" borderId="47" xfId="88" applyFont="1" applyBorder="1" applyAlignment="1">
      <alignment horizontal="center" vertical="center"/>
      <protection/>
    </xf>
    <xf numFmtId="0" fontId="27" fillId="0" borderId="68" xfId="88" applyFont="1" applyBorder="1" applyAlignment="1">
      <alignment horizontal="center" vertical="top" wrapText="1"/>
      <protection/>
    </xf>
    <xf numFmtId="0" fontId="27" fillId="0" borderId="0" xfId="88" applyFont="1" applyBorder="1" applyAlignment="1">
      <alignment horizontal="center" vertical="top" wrapText="1"/>
      <protection/>
    </xf>
    <xf numFmtId="0" fontId="28" fillId="0" borderId="0" xfId="0" applyFont="1" applyBorder="1" applyAlignment="1">
      <alignment horizontal="center"/>
    </xf>
    <xf numFmtId="0" fontId="56" fillId="0" borderId="0" xfId="88" applyFont="1" applyFill="1" applyAlignment="1">
      <alignment horizontal="center" vertical="center"/>
      <protection/>
    </xf>
    <xf numFmtId="0" fontId="27" fillId="0" borderId="0" xfId="88" applyFont="1" applyAlignment="1">
      <alignment horizontal="center" vertical="top" wrapText="1"/>
      <protection/>
    </xf>
    <xf numFmtId="0" fontId="41" fillId="0" borderId="0" xfId="0" applyFont="1" applyBorder="1" applyAlignment="1">
      <alignment horizontal="center"/>
    </xf>
    <xf numFmtId="0" fontId="21" fillId="0" borderId="17" xfId="88" applyFont="1" applyBorder="1" applyAlignment="1">
      <alignment horizontal="center" vertical="center"/>
      <protection/>
    </xf>
    <xf numFmtId="0" fontId="21" fillId="0" borderId="0" xfId="88" applyFont="1" applyFill="1" applyAlignment="1">
      <alignment horizontal="center"/>
      <protection/>
    </xf>
    <xf numFmtId="0" fontId="21" fillId="0" borderId="0" xfId="88" applyFont="1" applyFill="1" applyBorder="1" applyAlignment="1">
      <alignment horizontal="center"/>
      <protection/>
    </xf>
    <xf numFmtId="0" fontId="23" fillId="0" borderId="0" xfId="88" applyFont="1" applyFill="1" applyAlignment="1">
      <alignment horizontal="center" vertical="center"/>
      <protection/>
    </xf>
    <xf numFmtId="0" fontId="23" fillId="0" borderId="0" xfId="88" applyFont="1" applyAlignment="1">
      <alignment horizontal="center"/>
      <protection/>
    </xf>
    <xf numFmtId="0" fontId="49" fillId="0" borderId="0" xfId="88" applyFont="1" applyFill="1" applyAlignment="1">
      <alignment horizontal="center" vertical="center"/>
      <protection/>
    </xf>
    <xf numFmtId="0" fontId="22" fillId="0" borderId="42" xfId="88" applyFont="1" applyBorder="1" applyAlignment="1">
      <alignment horizontal="center" vertical="center" textRotation="90"/>
      <protection/>
    </xf>
    <xf numFmtId="0" fontId="22" fillId="0" borderId="43" xfId="88" applyFont="1" applyBorder="1" applyAlignment="1">
      <alignment horizontal="center" vertical="center" textRotation="90"/>
      <protection/>
    </xf>
    <xf numFmtId="0" fontId="22" fillId="0" borderId="44" xfId="88" applyFont="1" applyBorder="1" applyAlignment="1">
      <alignment horizontal="center" vertical="center" textRotation="90"/>
      <protection/>
    </xf>
    <xf numFmtId="0" fontId="26" fillId="0" borderId="24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textRotation="90" wrapText="1"/>
    </xf>
    <xf numFmtId="0" fontId="27" fillId="0" borderId="69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 vertical="center" textRotation="90" wrapText="1"/>
    </xf>
    <xf numFmtId="0" fontId="27" fillId="0" borderId="64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textRotation="90" wrapText="1"/>
    </xf>
    <xf numFmtId="0" fontId="26" fillId="0" borderId="76" xfId="0" applyFont="1" applyBorder="1" applyAlignment="1">
      <alignment horizontal="center" vertical="center" textRotation="90" wrapText="1"/>
    </xf>
    <xf numFmtId="0" fontId="26" fillId="0" borderId="51" xfId="0" applyFont="1" applyBorder="1" applyAlignment="1">
      <alignment horizontal="center" vertical="center" textRotation="90" wrapText="1"/>
    </xf>
    <xf numFmtId="0" fontId="26" fillId="0" borderId="21" xfId="0" applyFont="1" applyBorder="1" applyAlignment="1">
      <alignment horizontal="center" vertical="center" textRotation="90" wrapText="1"/>
    </xf>
    <xf numFmtId="0" fontId="26" fillId="0" borderId="55" xfId="0" applyFont="1" applyBorder="1" applyAlignment="1">
      <alignment horizontal="center" vertical="center" textRotation="90" wrapText="1"/>
    </xf>
    <xf numFmtId="0" fontId="26" fillId="0" borderId="40" xfId="0" applyFont="1" applyBorder="1" applyAlignment="1">
      <alignment horizontal="center" vertical="center" textRotation="90" wrapText="1"/>
    </xf>
    <xf numFmtId="0" fontId="26" fillId="0" borderId="77" xfId="0" applyFont="1" applyFill="1" applyBorder="1" applyAlignment="1">
      <alignment horizontal="center" vertical="center" wrapText="1"/>
    </xf>
    <xf numFmtId="0" fontId="27" fillId="0" borderId="78" xfId="0" applyFont="1" applyFill="1" applyBorder="1" applyAlignment="1">
      <alignment horizontal="center"/>
    </xf>
    <xf numFmtId="0" fontId="16" fillId="0" borderId="77" xfId="0" applyFont="1" applyFill="1" applyBorder="1" applyAlignment="1">
      <alignment horizontal="center" vertical="center" wrapText="1"/>
    </xf>
    <xf numFmtId="0" fontId="16" fillId="0" borderId="79" xfId="0" applyFont="1" applyFill="1" applyBorder="1" applyAlignment="1">
      <alignment horizontal="center"/>
    </xf>
    <xf numFmtId="0" fontId="26" fillId="0" borderId="80" xfId="0" applyFont="1" applyBorder="1" applyAlignment="1">
      <alignment horizontal="center" vertical="center" textRotation="90" wrapText="1"/>
    </xf>
    <xf numFmtId="0" fontId="26" fillId="0" borderId="81" xfId="0" applyFont="1" applyBorder="1" applyAlignment="1">
      <alignment horizontal="center" vertical="center" textRotation="90" wrapText="1"/>
    </xf>
    <xf numFmtId="0" fontId="26" fillId="0" borderId="82" xfId="0" applyFont="1" applyBorder="1" applyAlignment="1">
      <alignment horizontal="center" vertical="center" textRotation="90" wrapText="1"/>
    </xf>
    <xf numFmtId="0" fontId="26" fillId="0" borderId="55" xfId="0" applyFont="1" applyFill="1" applyBorder="1" applyAlignment="1">
      <alignment horizontal="center" vertical="center" textRotation="90" wrapText="1"/>
    </xf>
    <xf numFmtId="0" fontId="27" fillId="0" borderId="67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0" fillId="36" borderId="41" xfId="89" applyFont="1" applyFill="1" applyBorder="1" applyAlignment="1">
      <alignment horizontal="right" vertical="center" wrapText="1"/>
      <protection/>
    </xf>
    <xf numFmtId="0" fontId="20" fillId="36" borderId="35" xfId="89" applyFont="1" applyFill="1" applyBorder="1" applyAlignment="1">
      <alignment horizontal="right" vertical="center" wrapText="1"/>
      <protection/>
    </xf>
    <xf numFmtId="0" fontId="22" fillId="0" borderId="29" xfId="89" applyFont="1" applyFill="1" applyBorder="1" applyAlignment="1">
      <alignment horizontal="center" vertical="center"/>
      <protection/>
    </xf>
    <xf numFmtId="0" fontId="22" fillId="0" borderId="18" xfId="89" applyFont="1" applyFill="1" applyBorder="1" applyAlignment="1">
      <alignment horizontal="center" vertical="center"/>
      <protection/>
    </xf>
    <xf numFmtId="0" fontId="26" fillId="0" borderId="29" xfId="0" applyFont="1" applyBorder="1" applyAlignment="1">
      <alignment horizontal="center" vertical="center" textRotation="90" wrapText="1"/>
    </xf>
    <xf numFmtId="0" fontId="26" fillId="0" borderId="64" xfId="0" applyFont="1" applyBorder="1" applyAlignment="1">
      <alignment horizontal="center" vertical="center" textRotation="90" wrapText="1"/>
    </xf>
    <xf numFmtId="0" fontId="26" fillId="0" borderId="42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horizontal="center" vertical="center" textRotation="90" wrapText="1"/>
    </xf>
    <xf numFmtId="0" fontId="26" fillId="0" borderId="67" xfId="0" applyFont="1" applyBorder="1" applyAlignment="1">
      <alignment horizontal="center" vertical="center" textRotation="90" wrapText="1"/>
    </xf>
    <xf numFmtId="0" fontId="20" fillId="46" borderId="41" xfId="89" applyFont="1" applyFill="1" applyBorder="1" applyAlignment="1">
      <alignment horizontal="right" vertical="center" wrapText="1"/>
      <protection/>
    </xf>
    <xf numFmtId="0" fontId="20" fillId="46" borderId="35" xfId="89" applyFont="1" applyFill="1" applyBorder="1" applyAlignment="1">
      <alignment horizontal="right" vertical="center" wrapText="1"/>
      <protection/>
    </xf>
    <xf numFmtId="0" fontId="25" fillId="0" borderId="15" xfId="89" applyFont="1" applyFill="1" applyBorder="1" applyAlignment="1">
      <alignment horizontal="center" vertical="center"/>
      <protection/>
    </xf>
    <xf numFmtId="0" fontId="25" fillId="0" borderId="0" xfId="89" applyFont="1" applyFill="1" applyBorder="1" applyAlignment="1">
      <alignment horizontal="center" vertical="center"/>
      <protection/>
    </xf>
    <xf numFmtId="0" fontId="25" fillId="36" borderId="15" xfId="89" applyFont="1" applyFill="1" applyBorder="1" applyAlignment="1">
      <alignment horizontal="left" vertical="center" wrapText="1"/>
      <protection/>
    </xf>
    <xf numFmtId="0" fontId="25" fillId="36" borderId="0" xfId="89" applyFont="1" applyFill="1" applyBorder="1" applyAlignment="1">
      <alignment horizontal="left" vertical="center" wrapText="1"/>
      <protection/>
    </xf>
    <xf numFmtId="0" fontId="20" fillId="0" borderId="15" xfId="89" applyFont="1" applyFill="1" applyBorder="1" applyAlignment="1">
      <alignment horizontal="left" vertical="center" wrapText="1"/>
      <protection/>
    </xf>
    <xf numFmtId="0" fontId="20" fillId="0" borderId="0" xfId="89" applyFont="1" applyFill="1" applyBorder="1" applyAlignment="1">
      <alignment horizontal="left" vertical="center" wrapText="1"/>
      <protection/>
    </xf>
    <xf numFmtId="0" fontId="47" fillId="48" borderId="15" xfId="89" applyFont="1" applyFill="1" applyBorder="1" applyAlignment="1">
      <alignment horizontal="left" vertical="center" wrapText="1"/>
      <protection/>
    </xf>
    <xf numFmtId="0" fontId="47" fillId="48" borderId="0" xfId="89" applyFont="1" applyFill="1" applyBorder="1" applyAlignment="1">
      <alignment horizontal="left" vertical="center" wrapText="1"/>
      <protection/>
    </xf>
    <xf numFmtId="0" fontId="20" fillId="0" borderId="60" xfId="89" applyFont="1" applyFill="1" applyBorder="1" applyAlignment="1">
      <alignment horizontal="left" vertical="center" wrapText="1"/>
      <protection/>
    </xf>
    <xf numFmtId="0" fontId="20" fillId="0" borderId="61" xfId="89" applyFont="1" applyFill="1" applyBorder="1" applyAlignment="1">
      <alignment horizontal="left" vertical="center" wrapText="1"/>
      <protection/>
    </xf>
    <xf numFmtId="0" fontId="47" fillId="36" borderId="15" xfId="89" applyFont="1" applyFill="1" applyBorder="1" applyAlignment="1">
      <alignment horizontal="left" vertical="center" wrapText="1"/>
      <protection/>
    </xf>
    <xf numFmtId="0" fontId="47" fillId="36" borderId="0" xfId="89" applyFont="1" applyFill="1" applyBorder="1" applyAlignment="1">
      <alignment horizontal="left" vertical="center" wrapText="1"/>
      <protection/>
    </xf>
    <xf numFmtId="0" fontId="45" fillId="0" borderId="15" xfId="89" applyFont="1" applyFill="1" applyBorder="1" applyAlignment="1">
      <alignment horizontal="left" vertical="center" wrapText="1"/>
      <protection/>
    </xf>
    <xf numFmtId="0" fontId="45" fillId="0" borderId="0" xfId="89" applyFont="1" applyFill="1" applyBorder="1" applyAlignment="1">
      <alignment horizontal="left" vertical="center" wrapText="1"/>
      <protection/>
    </xf>
    <xf numFmtId="0" fontId="20" fillId="2" borderId="41" xfId="89" applyFont="1" applyFill="1" applyBorder="1" applyAlignment="1">
      <alignment horizontal="center" vertical="center"/>
      <protection/>
    </xf>
    <xf numFmtId="0" fontId="20" fillId="2" borderId="35" xfId="89" applyFont="1" applyFill="1" applyBorder="1" applyAlignment="1">
      <alignment horizontal="center" vertical="center"/>
      <protection/>
    </xf>
    <xf numFmtId="0" fontId="22" fillId="0" borderId="17" xfId="89" applyFont="1" applyFill="1" applyBorder="1" applyAlignment="1">
      <alignment horizontal="center" vertical="center" wrapText="1"/>
      <protection/>
    </xf>
    <xf numFmtId="0" fontId="22" fillId="0" borderId="17" xfId="89" applyFont="1" applyFill="1" applyBorder="1" applyAlignment="1">
      <alignment horizontal="left" vertical="center" wrapText="1" indent="4"/>
      <protection/>
    </xf>
    <xf numFmtId="0" fontId="21" fillId="0" borderId="0" xfId="89" applyFont="1" applyFill="1" applyAlignment="1">
      <alignment horizontal="center" vertical="center"/>
      <protection/>
    </xf>
    <xf numFmtId="0" fontId="22" fillId="0" borderId="17" xfId="89" applyFont="1" applyFill="1" applyBorder="1" applyAlignment="1">
      <alignment horizontal="left" vertical="center" wrapText="1" indent="4"/>
      <protection/>
    </xf>
    <xf numFmtId="0" fontId="22" fillId="0" borderId="48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49" fillId="0" borderId="0" xfId="88" applyFont="1" applyAlignment="1">
      <alignment horizontal="center"/>
      <protection/>
    </xf>
    <xf numFmtId="0" fontId="23" fillId="0" borderId="0" xfId="88" applyFont="1" applyFill="1" applyAlignment="1">
      <alignment horizontal="center"/>
      <protection/>
    </xf>
    <xf numFmtId="0" fontId="56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textRotation="90" wrapText="1"/>
    </xf>
    <xf numFmtId="0" fontId="22" fillId="0" borderId="53" xfId="0" applyFont="1" applyBorder="1" applyAlignment="1">
      <alignment horizontal="center" vertical="center" textRotation="90" wrapText="1"/>
    </xf>
    <xf numFmtId="0" fontId="22" fillId="0" borderId="73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 wrapText="1"/>
    </xf>
    <xf numFmtId="0" fontId="22" fillId="0" borderId="83" xfId="0" applyFont="1" applyFill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87" fillId="0" borderId="52" xfId="0" applyFont="1" applyFill="1" applyBorder="1" applyAlignment="1">
      <alignment horizontal="center" vertical="center"/>
    </xf>
    <xf numFmtId="0" fontId="22" fillId="0" borderId="4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50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52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40" xfId="0" applyFont="1" applyBorder="1" applyAlignment="1">
      <alignment horizontal="center" vertical="center" textRotation="90" wrapText="1"/>
    </xf>
    <xf numFmtId="0" fontId="22" fillId="0" borderId="47" xfId="0" applyFont="1" applyBorder="1" applyAlignment="1">
      <alignment horizontal="center" vertical="center" textRotation="90" wrapText="1"/>
    </xf>
    <xf numFmtId="0" fontId="22" fillId="0" borderId="51" xfId="0" applyFont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wrapText="1"/>
    </xf>
    <xf numFmtId="0" fontId="87" fillId="0" borderId="17" xfId="0" applyFont="1" applyFill="1" applyBorder="1" applyAlignment="1">
      <alignment horizontal="center" vertical="center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Percent" xfId="64"/>
    <cellStyle name="Відсотковий 2" xfId="65"/>
    <cellStyle name="Відсотковий 3" xfId="66"/>
    <cellStyle name="Вывод" xfId="67"/>
    <cellStyle name="Вычисление" xfId="68"/>
    <cellStyle name="Гарний" xfId="69"/>
    <cellStyle name="Hyperlink" xfId="70"/>
    <cellStyle name="Гіперпосилання 2" xfId="71"/>
    <cellStyle name="Currency" xfId="72"/>
    <cellStyle name="Currency [0]" xfId="73"/>
    <cellStyle name="Грошовий 2" xfId="74"/>
    <cellStyle name="Заголовок 1" xfId="75"/>
    <cellStyle name="Заголовок 2" xfId="76"/>
    <cellStyle name="Заголовок 3" xfId="77"/>
    <cellStyle name="Заголовок 4" xfId="78"/>
    <cellStyle name="Звичайний 2" xfId="79"/>
    <cellStyle name="Звичайний 3" xfId="80"/>
    <cellStyle name="Зв'язана клітинка" xfId="81"/>
    <cellStyle name="Итог" xfId="82"/>
    <cellStyle name="Контрольна клітинка" xfId="83"/>
    <cellStyle name="Назва" xfId="84"/>
    <cellStyle name="Нейтральный" xfId="85"/>
    <cellStyle name="Обчислення" xfId="86"/>
    <cellStyle name="Обычный 2" xfId="87"/>
    <cellStyle name="Обычный_b_g_new_spets_07_12_3" xfId="88"/>
    <cellStyle name="Обычный_b_z_05_03v" xfId="89"/>
    <cellStyle name="Followed Hyperlink" xfId="90"/>
    <cellStyle name="Підсумок" xfId="91"/>
    <cellStyle name="Плохой" xfId="92"/>
    <cellStyle name="Поганий" xfId="93"/>
    <cellStyle name="Пояснение" xfId="94"/>
    <cellStyle name="Примечание" xfId="95"/>
    <cellStyle name="Примітка" xfId="96"/>
    <cellStyle name="Результат" xfId="97"/>
    <cellStyle name="Середній" xfId="98"/>
    <cellStyle name="Текст попередження" xfId="99"/>
    <cellStyle name="Текст пояснення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&#1053;&#1072;&#1074;&#1095;_&#1087;&#1083;&#1072;&#1085;&#1080;\_MON_plany\geografy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ktor\perevirky\nav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3"/>
  <sheetViews>
    <sheetView view="pageBreakPreview" zoomScale="75" zoomScaleNormal="75" zoomScaleSheetLayoutView="75" zoomScalePageLayoutView="0" workbookViewId="0" topLeftCell="A4">
      <selection activeCell="BF17" sqref="BF17"/>
    </sheetView>
  </sheetViews>
  <sheetFormatPr defaultColWidth="7.00390625" defaultRowHeight="15"/>
  <cols>
    <col min="1" max="1" width="2.7109375" style="6" customWidth="1"/>
    <col min="2" max="53" width="3.57421875" style="6" customWidth="1"/>
    <col min="54" max="61" width="5.7109375" style="6" customWidth="1"/>
    <col min="62" max="62" width="7.00390625" style="6" customWidth="1"/>
    <col min="63" max="16384" width="7.00390625" style="6" customWidth="1"/>
  </cols>
  <sheetData>
    <row r="1" spans="1:61" s="74" customFormat="1" ht="21">
      <c r="A1" s="73"/>
      <c r="B1" s="677" t="s">
        <v>383</v>
      </c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W1" s="677"/>
      <c r="X1" s="677"/>
      <c r="AF1" s="75"/>
      <c r="AQ1" s="76" t="s">
        <v>330</v>
      </c>
      <c r="AU1" s="76"/>
      <c r="AW1" s="76"/>
      <c r="AY1" s="77" t="s">
        <v>135</v>
      </c>
      <c r="BC1" s="78"/>
      <c r="BD1" s="77"/>
      <c r="BE1" s="77"/>
      <c r="BF1" s="77"/>
      <c r="BG1" s="77"/>
      <c r="BH1" s="77"/>
      <c r="BI1" s="77"/>
    </row>
    <row r="2" spans="1:61" s="74" customFormat="1" ht="20.25" customHeight="1">
      <c r="A2" s="73"/>
      <c r="B2" s="677" t="s">
        <v>194</v>
      </c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AQ2" s="76" t="s">
        <v>195</v>
      </c>
      <c r="AU2" s="76"/>
      <c r="AW2" s="76"/>
      <c r="AY2" s="77" t="s">
        <v>196</v>
      </c>
      <c r="BC2" s="78"/>
      <c r="BD2" s="77"/>
      <c r="BE2" s="77"/>
      <c r="BF2" s="77"/>
      <c r="BG2" s="77"/>
      <c r="BH2" s="77"/>
      <c r="BI2" s="77"/>
    </row>
    <row r="3" spans="1:61" s="74" customFormat="1" ht="20.25" customHeight="1">
      <c r="A3" s="73"/>
      <c r="B3" s="677" t="s">
        <v>197</v>
      </c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AQ3" s="76" t="s">
        <v>305</v>
      </c>
      <c r="AU3" s="76"/>
      <c r="AW3" s="76"/>
      <c r="AY3" s="79" t="s">
        <v>333</v>
      </c>
      <c r="BC3" s="78"/>
      <c r="BD3" s="77"/>
      <c r="BE3" s="77"/>
      <c r="BF3" s="77"/>
      <c r="BG3" s="77"/>
      <c r="BH3" s="77"/>
      <c r="BI3" s="77"/>
    </row>
    <row r="4" spans="1:61" s="74" customFormat="1" ht="20.25" customHeight="1">
      <c r="A4" s="73"/>
      <c r="B4" s="677" t="s">
        <v>198</v>
      </c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AY4" s="79" t="s">
        <v>334</v>
      </c>
      <c r="BC4" s="78"/>
      <c r="BD4" s="77"/>
      <c r="BE4" s="77"/>
      <c r="BF4" s="77"/>
      <c r="BG4" s="77"/>
      <c r="BH4" s="77"/>
      <c r="BI4" s="77"/>
    </row>
    <row r="5" spans="1:62" s="74" customFormat="1" ht="20.25" customHeight="1">
      <c r="A5" s="80"/>
      <c r="B5" s="677" t="s">
        <v>325</v>
      </c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677"/>
      <c r="P5" s="677"/>
      <c r="Q5" s="677"/>
      <c r="R5" s="677"/>
      <c r="S5" s="677"/>
      <c r="T5" s="677"/>
      <c r="U5" s="677"/>
      <c r="V5" s="677"/>
      <c r="W5" s="677"/>
      <c r="X5" s="677"/>
      <c r="AQ5" s="76" t="s">
        <v>306</v>
      </c>
      <c r="AU5" s="76"/>
      <c r="AW5" s="76"/>
      <c r="AY5" s="79"/>
      <c r="AZ5" s="77"/>
      <c r="BC5" s="83"/>
      <c r="BD5" s="77"/>
      <c r="BE5" s="77"/>
      <c r="BF5" s="77"/>
      <c r="BG5" s="77"/>
      <c r="BH5" s="77"/>
      <c r="BI5" s="77"/>
      <c r="BJ5" s="84"/>
    </row>
    <row r="6" spans="1:61" s="74" customFormat="1" ht="20.25" customHeight="1">
      <c r="A6" s="73"/>
      <c r="B6" s="677" t="s">
        <v>404</v>
      </c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  <c r="X6" s="677"/>
      <c r="AQ6" s="81"/>
      <c r="AU6" s="77"/>
      <c r="AV6" s="77"/>
      <c r="AW6" s="77"/>
      <c r="AX6" s="77"/>
      <c r="AY6" s="82" t="s">
        <v>406</v>
      </c>
      <c r="AZ6" s="85"/>
      <c r="BC6" s="86"/>
      <c r="BF6" s="85"/>
      <c r="BG6" s="85"/>
      <c r="BH6" s="85"/>
      <c r="BI6" s="85"/>
    </row>
    <row r="7" spans="1:61" s="74" customFormat="1" ht="20.25" customHeight="1">
      <c r="A7" s="73"/>
      <c r="B7" s="677" t="s">
        <v>384</v>
      </c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677"/>
      <c r="N7" s="677"/>
      <c r="O7" s="677"/>
      <c r="P7" s="677"/>
      <c r="Q7" s="677"/>
      <c r="R7" s="677"/>
      <c r="S7" s="677"/>
      <c r="T7" s="677"/>
      <c r="U7" s="677"/>
      <c r="V7" s="677"/>
      <c r="W7" s="677"/>
      <c r="X7" s="677"/>
      <c r="AY7" s="82" t="s">
        <v>335</v>
      </c>
      <c r="AZ7" s="87"/>
      <c r="BC7" s="86"/>
      <c r="BF7" s="85"/>
      <c r="BG7" s="85"/>
      <c r="BH7" s="85"/>
      <c r="BI7" s="85"/>
    </row>
    <row r="8" spans="1:61" s="74" customFormat="1" ht="20.25" customHeight="1">
      <c r="A8" s="73"/>
      <c r="B8" s="677" t="s">
        <v>381</v>
      </c>
      <c r="C8" s="677"/>
      <c r="D8" s="677"/>
      <c r="E8" s="677"/>
      <c r="F8" s="677"/>
      <c r="G8" s="677"/>
      <c r="H8" s="677"/>
      <c r="I8" s="677"/>
      <c r="J8" s="677"/>
      <c r="K8" s="677"/>
      <c r="L8" s="677"/>
      <c r="M8" s="677"/>
      <c r="N8" s="677"/>
      <c r="O8" s="677"/>
      <c r="P8" s="677"/>
      <c r="Q8" s="677"/>
      <c r="R8" s="677"/>
      <c r="S8" s="677"/>
      <c r="T8" s="677"/>
      <c r="U8" s="677"/>
      <c r="V8" s="677"/>
      <c r="W8" s="677"/>
      <c r="X8" s="677"/>
      <c r="AQ8" s="76" t="s">
        <v>199</v>
      </c>
      <c r="AU8" s="85"/>
      <c r="AV8" s="85"/>
      <c r="AW8" s="85"/>
      <c r="AX8" s="85"/>
      <c r="AY8" s="77" t="s">
        <v>200</v>
      </c>
      <c r="BC8" s="88"/>
      <c r="BD8" s="85"/>
      <c r="BE8" s="85"/>
      <c r="BF8" s="87"/>
      <c r="BG8" s="87"/>
      <c r="BH8" s="87"/>
      <c r="BI8" s="87"/>
    </row>
    <row r="9" spans="1:61" s="74" customFormat="1" ht="20.25" customHeight="1">
      <c r="A9" s="73"/>
      <c r="B9" s="677" t="s">
        <v>382</v>
      </c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  <c r="AQ9" s="76" t="s">
        <v>201</v>
      </c>
      <c r="AU9" s="87"/>
      <c r="AV9" s="87"/>
      <c r="AW9" s="87"/>
      <c r="AX9" s="87"/>
      <c r="AY9" s="77" t="s">
        <v>202</v>
      </c>
      <c r="BB9" s="87"/>
      <c r="BD9" s="87"/>
      <c r="BE9" s="87"/>
      <c r="BF9" s="87"/>
      <c r="BG9" s="87"/>
      <c r="BH9" s="87"/>
      <c r="BI9" s="87"/>
    </row>
    <row r="10" spans="1:61" s="74" customFormat="1" ht="20.25" customHeight="1">
      <c r="A10" s="73"/>
      <c r="B10" s="678" t="s">
        <v>326</v>
      </c>
      <c r="C10" s="678"/>
      <c r="D10" s="678"/>
      <c r="E10" s="678"/>
      <c r="F10" s="678"/>
      <c r="G10" s="678"/>
      <c r="H10" s="678"/>
      <c r="I10" s="678"/>
      <c r="J10" s="678"/>
      <c r="K10" s="678"/>
      <c r="L10" s="678"/>
      <c r="M10" s="678"/>
      <c r="N10" s="678"/>
      <c r="O10" s="678"/>
      <c r="P10" s="678"/>
      <c r="Q10" s="678"/>
      <c r="R10" s="678"/>
      <c r="S10" s="678"/>
      <c r="T10" s="678"/>
      <c r="U10" s="678"/>
      <c r="V10" s="678"/>
      <c r="W10" s="678"/>
      <c r="X10" s="678"/>
      <c r="BB10" s="87"/>
      <c r="BD10" s="87"/>
      <c r="BE10" s="87"/>
      <c r="BF10" s="87"/>
      <c r="BG10" s="87"/>
      <c r="BH10" s="87"/>
      <c r="BI10" s="87"/>
    </row>
    <row r="11" spans="1:61" s="74" customFormat="1" ht="20.25" customHeight="1">
      <c r="A11" s="73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BB11" s="87"/>
      <c r="BD11" s="87"/>
      <c r="BE11" s="87"/>
      <c r="BF11" s="87"/>
      <c r="BG11" s="87"/>
      <c r="BH11" s="87"/>
      <c r="BI11" s="87"/>
    </row>
    <row r="12" spans="1:61" s="89" customFormat="1" ht="25.5">
      <c r="A12" s="673" t="s">
        <v>385</v>
      </c>
      <c r="B12" s="673"/>
      <c r="C12" s="673"/>
      <c r="D12" s="673"/>
      <c r="E12" s="673"/>
      <c r="F12" s="673"/>
      <c r="G12" s="673"/>
      <c r="H12" s="673"/>
      <c r="I12" s="673"/>
      <c r="J12" s="673"/>
      <c r="K12" s="673"/>
      <c r="L12" s="673"/>
      <c r="M12" s="673"/>
      <c r="N12" s="673"/>
      <c r="O12" s="673"/>
      <c r="P12" s="673"/>
      <c r="Q12" s="673"/>
      <c r="R12" s="673"/>
      <c r="S12" s="673"/>
      <c r="T12" s="673"/>
      <c r="U12" s="673"/>
      <c r="V12" s="673"/>
      <c r="W12" s="673"/>
      <c r="X12" s="673"/>
      <c r="Y12" s="673"/>
      <c r="Z12" s="673"/>
      <c r="AA12" s="673"/>
      <c r="AB12" s="673"/>
      <c r="AC12" s="673"/>
      <c r="AD12" s="673"/>
      <c r="AE12" s="673"/>
      <c r="AF12" s="673"/>
      <c r="AG12" s="673"/>
      <c r="AH12" s="673"/>
      <c r="AI12" s="673"/>
      <c r="AJ12" s="673"/>
      <c r="AK12" s="673"/>
      <c r="AL12" s="673"/>
      <c r="AM12" s="673"/>
      <c r="AN12" s="673"/>
      <c r="AO12" s="673"/>
      <c r="AP12" s="673"/>
      <c r="AQ12" s="673"/>
      <c r="AR12" s="673"/>
      <c r="AS12" s="673"/>
      <c r="AT12" s="673"/>
      <c r="AU12" s="673"/>
      <c r="AV12" s="673"/>
      <c r="AW12" s="673"/>
      <c r="AX12" s="673"/>
      <c r="AY12" s="673"/>
      <c r="AZ12" s="673"/>
      <c r="BA12" s="673"/>
      <c r="BB12" s="673"/>
      <c r="BC12" s="673"/>
      <c r="BD12" s="673"/>
      <c r="BE12" s="673"/>
      <c r="BF12" s="673"/>
      <c r="BG12" s="673"/>
      <c r="BH12" s="673"/>
      <c r="BI12" s="673"/>
    </row>
    <row r="13" spans="1:61" s="74" customFormat="1" ht="23.25">
      <c r="A13" s="681" t="s">
        <v>1</v>
      </c>
      <c r="B13" s="681"/>
      <c r="C13" s="681"/>
      <c r="D13" s="681"/>
      <c r="E13" s="681"/>
      <c r="F13" s="681"/>
      <c r="G13" s="681"/>
      <c r="H13" s="681"/>
      <c r="I13" s="681"/>
      <c r="J13" s="681"/>
      <c r="K13" s="681"/>
      <c r="L13" s="681"/>
      <c r="M13" s="681"/>
      <c r="N13" s="681"/>
      <c r="O13" s="681"/>
      <c r="P13" s="681"/>
      <c r="Q13" s="681"/>
      <c r="R13" s="681"/>
      <c r="S13" s="681"/>
      <c r="T13" s="681"/>
      <c r="U13" s="681"/>
      <c r="V13" s="681"/>
      <c r="W13" s="681"/>
      <c r="X13" s="681"/>
      <c r="Y13" s="681"/>
      <c r="Z13" s="681"/>
      <c r="AA13" s="681"/>
      <c r="AB13" s="681"/>
      <c r="AC13" s="681"/>
      <c r="AD13" s="681"/>
      <c r="AE13" s="681"/>
      <c r="AF13" s="681"/>
      <c r="AG13" s="681"/>
      <c r="AH13" s="681"/>
      <c r="AI13" s="681"/>
      <c r="AJ13" s="681"/>
      <c r="AK13" s="681"/>
      <c r="AL13" s="681"/>
      <c r="AM13" s="681"/>
      <c r="AN13" s="681"/>
      <c r="AO13" s="681"/>
      <c r="AP13" s="681"/>
      <c r="AQ13" s="681"/>
      <c r="AR13" s="681"/>
      <c r="AS13" s="681"/>
      <c r="AT13" s="681"/>
      <c r="AU13" s="681"/>
      <c r="AV13" s="681"/>
      <c r="AW13" s="681"/>
      <c r="AX13" s="681"/>
      <c r="AY13" s="681"/>
      <c r="AZ13" s="681"/>
      <c r="BA13" s="681"/>
      <c r="BB13" s="681"/>
      <c r="BC13" s="681"/>
      <c r="BD13" s="681"/>
      <c r="BE13" s="681"/>
      <c r="BF13" s="681"/>
      <c r="BG13" s="681"/>
      <c r="BH13" s="681"/>
      <c r="BI13" s="681"/>
    </row>
    <row r="14" spans="1:61" s="74" customFormat="1" ht="21">
      <c r="A14" s="679" t="s">
        <v>203</v>
      </c>
      <c r="B14" s="679"/>
      <c r="C14" s="679"/>
      <c r="D14" s="679"/>
      <c r="E14" s="679"/>
      <c r="F14" s="679"/>
      <c r="G14" s="679"/>
      <c r="H14" s="679"/>
      <c r="I14" s="679"/>
      <c r="J14" s="679"/>
      <c r="K14" s="679"/>
      <c r="L14" s="679"/>
      <c r="M14" s="679"/>
      <c r="N14" s="679"/>
      <c r="O14" s="679"/>
      <c r="P14" s="679"/>
      <c r="Q14" s="679"/>
      <c r="R14" s="679"/>
      <c r="S14" s="679"/>
      <c r="T14" s="679"/>
      <c r="U14" s="679"/>
      <c r="V14" s="679"/>
      <c r="W14" s="679"/>
      <c r="X14" s="679"/>
      <c r="Y14" s="679"/>
      <c r="Z14" s="679"/>
      <c r="AA14" s="679"/>
      <c r="AB14" s="679"/>
      <c r="AC14" s="679"/>
      <c r="AD14" s="679"/>
      <c r="AE14" s="679"/>
      <c r="AF14" s="679"/>
      <c r="AG14" s="679"/>
      <c r="AH14" s="679"/>
      <c r="AI14" s="679"/>
      <c r="AJ14" s="679"/>
      <c r="AK14" s="679"/>
      <c r="AL14" s="679"/>
      <c r="AM14" s="679"/>
      <c r="AN14" s="679"/>
      <c r="AO14" s="679"/>
      <c r="AP14" s="679"/>
      <c r="AQ14" s="679"/>
      <c r="AR14" s="679"/>
      <c r="AS14" s="679"/>
      <c r="AT14" s="679"/>
      <c r="AU14" s="679"/>
      <c r="AV14" s="679"/>
      <c r="AW14" s="679"/>
      <c r="AX14" s="679"/>
      <c r="AY14" s="679"/>
      <c r="AZ14" s="679"/>
      <c r="BA14" s="679"/>
      <c r="BB14" s="679"/>
      <c r="BC14" s="679"/>
      <c r="BD14" s="679"/>
      <c r="BE14" s="679"/>
      <c r="BF14" s="679"/>
      <c r="BG14" s="679"/>
      <c r="BH14" s="679"/>
      <c r="BI14" s="679"/>
    </row>
    <row r="15" spans="13:54" s="74" customFormat="1" ht="21"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</row>
    <row r="16" spans="19:54" s="74" customFormat="1" ht="21">
      <c r="S16" s="91" t="s">
        <v>204</v>
      </c>
      <c r="T16" s="91"/>
      <c r="U16" s="91"/>
      <c r="V16" s="91"/>
      <c r="W16" s="91"/>
      <c r="X16" s="91"/>
      <c r="Y16" s="91"/>
      <c r="Z16" s="91"/>
      <c r="AB16" s="92" t="s">
        <v>205</v>
      </c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</row>
    <row r="17" spans="19:55" s="74" customFormat="1" ht="21">
      <c r="S17" s="91" t="s">
        <v>206</v>
      </c>
      <c r="T17" s="91"/>
      <c r="U17" s="91"/>
      <c r="V17" s="91"/>
      <c r="W17" s="91"/>
      <c r="X17" s="91"/>
      <c r="Y17" s="91"/>
      <c r="Z17" s="91"/>
      <c r="AB17" s="92" t="s">
        <v>207</v>
      </c>
      <c r="AC17" s="91"/>
      <c r="AD17" s="91"/>
      <c r="AE17" s="91"/>
      <c r="AF17" s="91"/>
      <c r="AG17" s="91"/>
      <c r="AH17" s="91"/>
      <c r="AI17" s="91"/>
      <c r="AJ17" s="91"/>
      <c r="AK17" s="91"/>
      <c r="AL17" s="92"/>
      <c r="AM17" s="92"/>
      <c r="AN17" s="92"/>
      <c r="AO17" s="92"/>
      <c r="AP17" s="92"/>
      <c r="AQ17" s="92"/>
      <c r="AR17" s="93"/>
      <c r="AS17" s="92"/>
      <c r="AT17" s="92"/>
      <c r="AU17" s="92"/>
      <c r="AV17" s="93"/>
      <c r="AW17" s="93"/>
      <c r="AX17" s="92"/>
      <c r="AY17" s="93"/>
      <c r="AZ17" s="93"/>
      <c r="BA17" s="93"/>
      <c r="BB17" s="93"/>
      <c r="BC17" s="93"/>
    </row>
    <row r="18" spans="19:55" s="74" customFormat="1" ht="21">
      <c r="S18" s="91" t="s">
        <v>208</v>
      </c>
      <c r="T18" s="91"/>
      <c r="U18" s="91"/>
      <c r="V18" s="91"/>
      <c r="W18" s="91"/>
      <c r="X18" s="91"/>
      <c r="Y18" s="91"/>
      <c r="Z18" s="91"/>
      <c r="AB18" s="92" t="s">
        <v>211</v>
      </c>
      <c r="AC18" s="91"/>
      <c r="AD18" s="91"/>
      <c r="AE18" s="91"/>
      <c r="AF18" s="91"/>
      <c r="AG18" s="91"/>
      <c r="AH18" s="91"/>
      <c r="AI18" s="91"/>
      <c r="AJ18" s="91"/>
      <c r="AK18" s="91"/>
      <c r="AL18" s="92"/>
      <c r="AM18" s="92"/>
      <c r="AN18" s="92"/>
      <c r="AO18" s="92"/>
      <c r="AP18" s="92"/>
      <c r="AQ18" s="92"/>
      <c r="AR18" s="93"/>
      <c r="AS18" s="92"/>
      <c r="AT18" s="92"/>
      <c r="AU18" s="92"/>
      <c r="AV18" s="93"/>
      <c r="AW18" s="93"/>
      <c r="AX18" s="92"/>
      <c r="AY18" s="93"/>
      <c r="AZ18" s="93"/>
      <c r="BA18" s="93"/>
      <c r="BB18" s="93"/>
      <c r="BC18" s="93"/>
    </row>
    <row r="19" spans="19:47" s="74" customFormat="1" ht="21">
      <c r="S19" s="91" t="s">
        <v>209</v>
      </c>
      <c r="AB19" s="93" t="s">
        <v>212</v>
      </c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</row>
    <row r="20" spans="19:57" s="94" customFormat="1" ht="18">
      <c r="S20" s="76"/>
      <c r="T20" s="95"/>
      <c r="U20" s="95"/>
      <c r="V20" s="95"/>
      <c r="W20" s="95"/>
      <c r="X20" s="95"/>
      <c r="Y20" s="95"/>
      <c r="Z20" s="95"/>
      <c r="AB20" s="95"/>
      <c r="AC20" s="95"/>
      <c r="AD20" s="95"/>
      <c r="AE20" s="95"/>
      <c r="AF20" s="95"/>
      <c r="AG20" s="95"/>
      <c r="AH20" s="95"/>
      <c r="AI20" s="95"/>
      <c r="AJ20" s="95"/>
      <c r="AQ20" s="76"/>
      <c r="AR20" s="95"/>
      <c r="AS20" s="95"/>
      <c r="AU20" s="95"/>
      <c r="AV20" s="95"/>
      <c r="AW20" s="95"/>
      <c r="AX20" s="95"/>
      <c r="AY20" s="95"/>
      <c r="BB20" s="95"/>
      <c r="BE20" s="95"/>
    </row>
    <row r="21" spans="13:54" s="74" customFormat="1" ht="21">
      <c r="M21" s="680" t="s">
        <v>75</v>
      </c>
      <c r="N21" s="680"/>
      <c r="O21" s="680"/>
      <c r="P21" s="680"/>
      <c r="Q21" s="680"/>
      <c r="R21" s="680"/>
      <c r="S21" s="680"/>
      <c r="T21" s="680"/>
      <c r="U21" s="680"/>
      <c r="V21" s="680"/>
      <c r="W21" s="680"/>
      <c r="X21" s="680"/>
      <c r="Y21" s="680"/>
      <c r="Z21" s="680"/>
      <c r="AA21" s="680"/>
      <c r="AB21" s="680"/>
      <c r="AC21" s="680"/>
      <c r="AD21" s="680"/>
      <c r="AE21" s="680"/>
      <c r="AF21" s="680"/>
      <c r="AG21" s="680"/>
      <c r="AH21" s="680"/>
      <c r="AI21" s="680"/>
      <c r="AJ21" s="680"/>
      <c r="AK21" s="680"/>
      <c r="AL21" s="680"/>
      <c r="AM21" s="680"/>
      <c r="AN21" s="680"/>
      <c r="AO21" s="680"/>
      <c r="AP21" s="680"/>
      <c r="AQ21" s="680"/>
      <c r="AR21" s="680"/>
      <c r="AS21" s="680"/>
      <c r="AT21" s="680"/>
      <c r="AU21" s="680"/>
      <c r="AV21" s="680"/>
      <c r="AW21" s="680"/>
      <c r="AX21" s="680"/>
      <c r="AY21" s="680"/>
      <c r="AZ21" s="680"/>
      <c r="BA21" s="680"/>
      <c r="BB21" s="680"/>
    </row>
    <row r="22" spans="1:61" s="159" customFormat="1" ht="34.5" customHeight="1">
      <c r="A22" s="160" t="s">
        <v>336</v>
      </c>
      <c r="BB22" s="661" t="s">
        <v>31</v>
      </c>
      <c r="BC22" s="661"/>
      <c r="BD22" s="661"/>
      <c r="BE22" s="661"/>
      <c r="BF22" s="661"/>
      <c r="BG22" s="661"/>
      <c r="BH22" s="661"/>
      <c r="BI22" s="661"/>
    </row>
    <row r="23" spans="1:61" s="162" customFormat="1" ht="15">
      <c r="A23" s="682" t="s">
        <v>2</v>
      </c>
      <c r="B23" s="667" t="s">
        <v>3</v>
      </c>
      <c r="C23" s="668"/>
      <c r="D23" s="668"/>
      <c r="E23" s="669"/>
      <c r="F23" s="161"/>
      <c r="G23" s="667" t="s">
        <v>4</v>
      </c>
      <c r="H23" s="668"/>
      <c r="I23" s="669"/>
      <c r="J23" s="161"/>
      <c r="K23" s="667" t="s">
        <v>5</v>
      </c>
      <c r="L23" s="668"/>
      <c r="M23" s="668"/>
      <c r="N23" s="669"/>
      <c r="O23" s="667" t="s">
        <v>6</v>
      </c>
      <c r="P23" s="668"/>
      <c r="Q23" s="668"/>
      <c r="R23" s="669"/>
      <c r="S23" s="161"/>
      <c r="T23" s="667" t="s">
        <v>7</v>
      </c>
      <c r="U23" s="668"/>
      <c r="V23" s="669"/>
      <c r="W23" s="161"/>
      <c r="X23" s="667" t="s">
        <v>8</v>
      </c>
      <c r="Y23" s="668"/>
      <c r="Z23" s="669"/>
      <c r="AA23" s="161"/>
      <c r="AB23" s="667" t="s">
        <v>9</v>
      </c>
      <c r="AC23" s="668"/>
      <c r="AD23" s="668"/>
      <c r="AE23" s="669"/>
      <c r="AF23" s="161"/>
      <c r="AG23" s="667" t="s">
        <v>10</v>
      </c>
      <c r="AH23" s="668"/>
      <c r="AI23" s="669"/>
      <c r="AJ23" s="161"/>
      <c r="AK23" s="667" t="s">
        <v>11</v>
      </c>
      <c r="AL23" s="668"/>
      <c r="AM23" s="668"/>
      <c r="AN23" s="669"/>
      <c r="AO23" s="667" t="s">
        <v>12</v>
      </c>
      <c r="AP23" s="668"/>
      <c r="AQ23" s="668"/>
      <c r="AR23" s="669"/>
      <c r="AS23" s="161"/>
      <c r="AT23" s="667" t="s">
        <v>13</v>
      </c>
      <c r="AU23" s="668"/>
      <c r="AV23" s="669"/>
      <c r="AW23" s="161"/>
      <c r="AX23" s="667" t="s">
        <v>14</v>
      </c>
      <c r="AY23" s="668"/>
      <c r="AZ23" s="668"/>
      <c r="BA23" s="669"/>
      <c r="BB23" s="664" t="s">
        <v>30</v>
      </c>
      <c r="BC23" s="664" t="s">
        <v>53</v>
      </c>
      <c r="BD23" s="664" t="s">
        <v>47</v>
      </c>
      <c r="BE23" s="664" t="s">
        <v>48</v>
      </c>
      <c r="BF23" s="664" t="s">
        <v>49</v>
      </c>
      <c r="BG23" s="664" t="s">
        <v>54</v>
      </c>
      <c r="BH23" s="664" t="s">
        <v>15</v>
      </c>
      <c r="BI23" s="664" t="s">
        <v>16</v>
      </c>
    </row>
    <row r="24" spans="1:61" s="162" customFormat="1" ht="13.5" customHeight="1">
      <c r="A24" s="683"/>
      <c r="B24" s="163"/>
      <c r="C24" s="163"/>
      <c r="D24" s="163"/>
      <c r="E24" s="163"/>
      <c r="F24" s="164">
        <v>29</v>
      </c>
      <c r="G24" s="163"/>
      <c r="H24" s="163"/>
      <c r="I24" s="163"/>
      <c r="J24" s="164">
        <v>27</v>
      </c>
      <c r="K24" s="163"/>
      <c r="L24" s="163"/>
      <c r="M24" s="163"/>
      <c r="N24" s="163"/>
      <c r="O24" s="163"/>
      <c r="P24" s="163"/>
      <c r="Q24" s="163"/>
      <c r="R24" s="163"/>
      <c r="S24" s="164">
        <v>29</v>
      </c>
      <c r="T24" s="163"/>
      <c r="U24" s="163"/>
      <c r="V24" s="163"/>
      <c r="W24" s="164">
        <v>26</v>
      </c>
      <c r="X24" s="163"/>
      <c r="Y24" s="163"/>
      <c r="Z24" s="163"/>
      <c r="AA24" s="164">
        <v>23</v>
      </c>
      <c r="AB24" s="163"/>
      <c r="AC24" s="163"/>
      <c r="AD24" s="163"/>
      <c r="AE24" s="163"/>
      <c r="AF24" s="164">
        <v>30</v>
      </c>
      <c r="AG24" s="163"/>
      <c r="AH24" s="163"/>
      <c r="AI24" s="163"/>
      <c r="AJ24" s="164">
        <v>27</v>
      </c>
      <c r="AK24" s="163"/>
      <c r="AL24" s="163"/>
      <c r="AM24" s="163"/>
      <c r="AN24" s="163"/>
      <c r="AO24" s="163"/>
      <c r="AP24" s="163"/>
      <c r="AQ24" s="163"/>
      <c r="AR24" s="163"/>
      <c r="AS24" s="164">
        <v>29</v>
      </c>
      <c r="AT24" s="165"/>
      <c r="AU24" s="163"/>
      <c r="AV24" s="163"/>
      <c r="AW24" s="164">
        <v>27</v>
      </c>
      <c r="AX24" s="163"/>
      <c r="AY24" s="163"/>
      <c r="AZ24" s="163"/>
      <c r="BA24" s="163"/>
      <c r="BB24" s="665"/>
      <c r="BC24" s="665"/>
      <c r="BD24" s="665"/>
      <c r="BE24" s="665"/>
      <c r="BF24" s="665"/>
      <c r="BG24" s="665"/>
      <c r="BH24" s="665"/>
      <c r="BI24" s="665"/>
    </row>
    <row r="25" spans="1:61" s="162" customFormat="1" ht="13.5" customHeight="1">
      <c r="A25" s="683"/>
      <c r="B25" s="166"/>
      <c r="C25" s="166"/>
      <c r="D25" s="166"/>
      <c r="E25" s="166"/>
      <c r="F25" s="167" t="s">
        <v>17</v>
      </c>
      <c r="G25" s="166"/>
      <c r="H25" s="166"/>
      <c r="I25" s="166"/>
      <c r="J25" s="167" t="s">
        <v>18</v>
      </c>
      <c r="K25" s="166"/>
      <c r="L25" s="166"/>
      <c r="M25" s="166"/>
      <c r="N25" s="166"/>
      <c r="O25" s="166"/>
      <c r="P25" s="166"/>
      <c r="Q25" s="166"/>
      <c r="R25" s="166"/>
      <c r="S25" s="167" t="s">
        <v>19</v>
      </c>
      <c r="T25" s="166"/>
      <c r="U25" s="166"/>
      <c r="V25" s="166"/>
      <c r="W25" s="167" t="s">
        <v>20</v>
      </c>
      <c r="X25" s="166"/>
      <c r="Y25" s="166"/>
      <c r="Z25" s="166"/>
      <c r="AA25" s="167" t="s">
        <v>21</v>
      </c>
      <c r="AB25" s="166"/>
      <c r="AC25" s="166"/>
      <c r="AD25" s="166"/>
      <c r="AE25" s="166"/>
      <c r="AF25" s="167" t="s">
        <v>22</v>
      </c>
      <c r="AG25" s="166"/>
      <c r="AH25" s="166"/>
      <c r="AI25" s="166"/>
      <c r="AJ25" s="167" t="s">
        <v>23</v>
      </c>
      <c r="AK25" s="166"/>
      <c r="AL25" s="166"/>
      <c r="AM25" s="166"/>
      <c r="AN25" s="166"/>
      <c r="AO25" s="166"/>
      <c r="AP25" s="166"/>
      <c r="AQ25" s="166"/>
      <c r="AR25" s="166"/>
      <c r="AS25" s="167" t="s">
        <v>24</v>
      </c>
      <c r="AT25" s="166"/>
      <c r="AU25" s="166"/>
      <c r="AV25" s="166"/>
      <c r="AW25" s="167" t="s">
        <v>25</v>
      </c>
      <c r="AX25" s="166"/>
      <c r="AY25" s="166"/>
      <c r="AZ25" s="166"/>
      <c r="BA25" s="166"/>
      <c r="BB25" s="665"/>
      <c r="BC25" s="665"/>
      <c r="BD25" s="665"/>
      <c r="BE25" s="665"/>
      <c r="BF25" s="665"/>
      <c r="BG25" s="665"/>
      <c r="BH25" s="665"/>
      <c r="BI25" s="665"/>
    </row>
    <row r="26" spans="1:61" s="169" customFormat="1" ht="13.5" customHeight="1">
      <c r="A26" s="683"/>
      <c r="B26" s="168">
        <v>1</v>
      </c>
      <c r="C26" s="168">
        <v>8</v>
      </c>
      <c r="D26" s="168">
        <v>15</v>
      </c>
      <c r="E26" s="168">
        <v>22</v>
      </c>
      <c r="F26" s="164">
        <v>5</v>
      </c>
      <c r="G26" s="168">
        <v>6</v>
      </c>
      <c r="H26" s="168">
        <v>13</v>
      </c>
      <c r="I26" s="168">
        <v>20</v>
      </c>
      <c r="J26" s="164">
        <v>2</v>
      </c>
      <c r="K26" s="168">
        <v>3</v>
      </c>
      <c r="L26" s="168">
        <v>10</v>
      </c>
      <c r="M26" s="168">
        <v>17</v>
      </c>
      <c r="N26" s="168">
        <v>24</v>
      </c>
      <c r="O26" s="168">
        <v>1</v>
      </c>
      <c r="P26" s="168">
        <v>8</v>
      </c>
      <c r="Q26" s="168">
        <v>15</v>
      </c>
      <c r="R26" s="168">
        <v>22</v>
      </c>
      <c r="S26" s="164">
        <v>4</v>
      </c>
      <c r="T26" s="168">
        <v>5</v>
      </c>
      <c r="U26" s="168">
        <v>12</v>
      </c>
      <c r="V26" s="168">
        <v>19</v>
      </c>
      <c r="W26" s="164">
        <v>1</v>
      </c>
      <c r="X26" s="168">
        <v>2</v>
      </c>
      <c r="Y26" s="168">
        <v>9</v>
      </c>
      <c r="Z26" s="168">
        <v>16</v>
      </c>
      <c r="AA26" s="164">
        <v>1</v>
      </c>
      <c r="AB26" s="168">
        <v>2</v>
      </c>
      <c r="AC26" s="168">
        <v>9</v>
      </c>
      <c r="AD26" s="168">
        <v>16</v>
      </c>
      <c r="AE26" s="168">
        <v>23</v>
      </c>
      <c r="AF26" s="164">
        <v>5</v>
      </c>
      <c r="AG26" s="168">
        <v>6</v>
      </c>
      <c r="AH26" s="168">
        <v>13</v>
      </c>
      <c r="AI26" s="168">
        <v>20</v>
      </c>
      <c r="AJ26" s="164">
        <v>3</v>
      </c>
      <c r="AK26" s="168">
        <v>4</v>
      </c>
      <c r="AL26" s="168">
        <v>11</v>
      </c>
      <c r="AM26" s="168">
        <v>18</v>
      </c>
      <c r="AN26" s="168">
        <v>25</v>
      </c>
      <c r="AO26" s="168">
        <v>1</v>
      </c>
      <c r="AP26" s="168">
        <v>8</v>
      </c>
      <c r="AQ26" s="168">
        <v>15</v>
      </c>
      <c r="AR26" s="168">
        <v>22</v>
      </c>
      <c r="AS26" s="164">
        <v>5</v>
      </c>
      <c r="AT26" s="168">
        <v>6</v>
      </c>
      <c r="AU26" s="168">
        <v>13</v>
      </c>
      <c r="AV26" s="168">
        <v>20</v>
      </c>
      <c r="AW26" s="164">
        <v>1</v>
      </c>
      <c r="AX26" s="168">
        <v>2</v>
      </c>
      <c r="AY26" s="168">
        <v>9</v>
      </c>
      <c r="AZ26" s="168">
        <v>16</v>
      </c>
      <c r="BA26" s="168">
        <v>23</v>
      </c>
      <c r="BB26" s="665"/>
      <c r="BC26" s="665"/>
      <c r="BD26" s="665"/>
      <c r="BE26" s="665"/>
      <c r="BF26" s="665"/>
      <c r="BG26" s="665"/>
      <c r="BH26" s="665"/>
      <c r="BI26" s="665"/>
    </row>
    <row r="27" spans="1:61" s="169" customFormat="1" ht="21.75" customHeight="1">
      <c r="A27" s="684"/>
      <c r="B27" s="170">
        <v>7</v>
      </c>
      <c r="C27" s="170">
        <v>14</v>
      </c>
      <c r="D27" s="170">
        <v>21</v>
      </c>
      <c r="E27" s="170">
        <v>29</v>
      </c>
      <c r="F27" s="171" t="s">
        <v>18</v>
      </c>
      <c r="G27" s="170">
        <v>12</v>
      </c>
      <c r="H27" s="170">
        <v>19</v>
      </c>
      <c r="I27" s="170">
        <v>26</v>
      </c>
      <c r="J27" s="171" t="s">
        <v>26</v>
      </c>
      <c r="K27" s="170">
        <v>9</v>
      </c>
      <c r="L27" s="170">
        <v>16</v>
      </c>
      <c r="M27" s="170">
        <v>23</v>
      </c>
      <c r="N27" s="170">
        <v>30</v>
      </c>
      <c r="O27" s="170">
        <v>7</v>
      </c>
      <c r="P27" s="170">
        <v>14</v>
      </c>
      <c r="Q27" s="170">
        <v>21</v>
      </c>
      <c r="R27" s="170">
        <v>28</v>
      </c>
      <c r="S27" s="171" t="s">
        <v>20</v>
      </c>
      <c r="T27" s="170">
        <v>11</v>
      </c>
      <c r="U27" s="170">
        <v>18</v>
      </c>
      <c r="V27" s="170">
        <v>25</v>
      </c>
      <c r="W27" s="171" t="s">
        <v>21</v>
      </c>
      <c r="X27" s="170">
        <v>8</v>
      </c>
      <c r="Y27" s="170">
        <v>15</v>
      </c>
      <c r="Z27" s="170">
        <v>22</v>
      </c>
      <c r="AA27" s="171" t="s">
        <v>22</v>
      </c>
      <c r="AB27" s="170">
        <v>8</v>
      </c>
      <c r="AC27" s="170">
        <v>15</v>
      </c>
      <c r="AD27" s="170">
        <v>22</v>
      </c>
      <c r="AE27" s="170">
        <v>29</v>
      </c>
      <c r="AF27" s="171" t="s">
        <v>23</v>
      </c>
      <c r="AG27" s="170">
        <v>12</v>
      </c>
      <c r="AH27" s="170">
        <v>19</v>
      </c>
      <c r="AI27" s="170">
        <v>26</v>
      </c>
      <c r="AJ27" s="171" t="s">
        <v>27</v>
      </c>
      <c r="AK27" s="170">
        <v>10</v>
      </c>
      <c r="AL27" s="170">
        <v>17</v>
      </c>
      <c r="AM27" s="170">
        <v>24</v>
      </c>
      <c r="AN27" s="170">
        <v>31</v>
      </c>
      <c r="AO27" s="170">
        <v>7</v>
      </c>
      <c r="AP27" s="170">
        <v>14</v>
      </c>
      <c r="AQ27" s="170">
        <v>21</v>
      </c>
      <c r="AR27" s="170">
        <v>28</v>
      </c>
      <c r="AS27" s="171" t="s">
        <v>25</v>
      </c>
      <c r="AT27" s="170">
        <v>12</v>
      </c>
      <c r="AU27" s="170">
        <v>19</v>
      </c>
      <c r="AV27" s="170">
        <v>26</v>
      </c>
      <c r="AW27" s="171" t="s">
        <v>28</v>
      </c>
      <c r="AX27" s="170">
        <v>8</v>
      </c>
      <c r="AY27" s="170">
        <v>15</v>
      </c>
      <c r="AZ27" s="170">
        <v>22</v>
      </c>
      <c r="BA27" s="170">
        <v>31</v>
      </c>
      <c r="BB27" s="665"/>
      <c r="BC27" s="665"/>
      <c r="BD27" s="665"/>
      <c r="BE27" s="665"/>
      <c r="BF27" s="665"/>
      <c r="BG27" s="665"/>
      <c r="BH27" s="665"/>
      <c r="BI27" s="665"/>
    </row>
    <row r="28" spans="1:61" s="169" customFormat="1" ht="18.75" customHeight="1">
      <c r="A28" s="172"/>
      <c r="B28" s="170">
        <v>1</v>
      </c>
      <c r="C28" s="170">
        <v>2</v>
      </c>
      <c r="D28" s="170">
        <v>3</v>
      </c>
      <c r="E28" s="170">
        <v>4</v>
      </c>
      <c r="F28" s="170">
        <v>5</v>
      </c>
      <c r="G28" s="170">
        <v>6</v>
      </c>
      <c r="H28" s="170">
        <v>7</v>
      </c>
      <c r="I28" s="170">
        <v>8</v>
      </c>
      <c r="J28" s="170">
        <v>9</v>
      </c>
      <c r="K28" s="170">
        <v>10</v>
      </c>
      <c r="L28" s="170">
        <v>11</v>
      </c>
      <c r="M28" s="170">
        <v>12</v>
      </c>
      <c r="N28" s="170">
        <v>13</v>
      </c>
      <c r="O28" s="170">
        <v>14</v>
      </c>
      <c r="P28" s="170">
        <v>15</v>
      </c>
      <c r="Q28" s="170">
        <v>16</v>
      </c>
      <c r="R28" s="170">
        <v>17</v>
      </c>
      <c r="S28" s="170">
        <v>18</v>
      </c>
      <c r="T28" s="170">
        <v>19</v>
      </c>
      <c r="U28" s="170">
        <v>20</v>
      </c>
      <c r="V28" s="170">
        <v>21</v>
      </c>
      <c r="W28" s="170">
        <v>22</v>
      </c>
      <c r="X28" s="170">
        <v>23</v>
      </c>
      <c r="Y28" s="170">
        <v>24</v>
      </c>
      <c r="Z28" s="170">
        <v>25</v>
      </c>
      <c r="AA28" s="170">
        <v>26</v>
      </c>
      <c r="AB28" s="170">
        <v>27</v>
      </c>
      <c r="AC28" s="170">
        <v>28</v>
      </c>
      <c r="AD28" s="170">
        <v>29</v>
      </c>
      <c r="AE28" s="170">
        <v>30</v>
      </c>
      <c r="AF28" s="170">
        <v>31</v>
      </c>
      <c r="AG28" s="170">
        <v>32</v>
      </c>
      <c r="AH28" s="170">
        <v>33</v>
      </c>
      <c r="AI28" s="170">
        <v>34</v>
      </c>
      <c r="AJ28" s="170">
        <v>35</v>
      </c>
      <c r="AK28" s="170">
        <v>36</v>
      </c>
      <c r="AL28" s="170">
        <v>37</v>
      </c>
      <c r="AM28" s="170">
        <v>38</v>
      </c>
      <c r="AN28" s="170">
        <v>39</v>
      </c>
      <c r="AO28" s="170">
        <v>40</v>
      </c>
      <c r="AP28" s="170">
        <v>41</v>
      </c>
      <c r="AQ28" s="170">
        <v>42</v>
      </c>
      <c r="AR28" s="170">
        <v>43</v>
      </c>
      <c r="AS28" s="170">
        <v>44</v>
      </c>
      <c r="AT28" s="170">
        <v>45</v>
      </c>
      <c r="AU28" s="170">
        <v>46</v>
      </c>
      <c r="AV28" s="170">
        <v>47</v>
      </c>
      <c r="AW28" s="170">
        <v>48</v>
      </c>
      <c r="AX28" s="170">
        <v>49</v>
      </c>
      <c r="AY28" s="170">
        <v>50</v>
      </c>
      <c r="AZ28" s="170">
        <v>51</v>
      </c>
      <c r="BA28" s="170">
        <v>52</v>
      </c>
      <c r="BB28" s="666"/>
      <c r="BC28" s="666"/>
      <c r="BD28" s="666"/>
      <c r="BE28" s="666"/>
      <c r="BF28" s="666"/>
      <c r="BG28" s="666"/>
      <c r="BH28" s="666"/>
      <c r="BI28" s="666"/>
    </row>
    <row r="29" spans="1:61" s="98" customFormat="1" ht="21">
      <c r="A29" s="155" t="s">
        <v>20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3" t="s">
        <v>52</v>
      </c>
      <c r="T29" s="153" t="s">
        <v>52</v>
      </c>
      <c r="U29" s="152"/>
      <c r="V29" s="154" t="s">
        <v>137</v>
      </c>
      <c r="W29" s="154" t="s">
        <v>137</v>
      </c>
      <c r="X29" s="153" t="s">
        <v>52</v>
      </c>
      <c r="Y29" s="151" t="s">
        <v>268</v>
      </c>
      <c r="Z29" s="96"/>
      <c r="AA29" s="151" t="s">
        <v>268</v>
      </c>
      <c r="AB29" s="96"/>
      <c r="AC29" s="151" t="s">
        <v>268</v>
      </c>
      <c r="AD29" s="96"/>
      <c r="AE29" s="151" t="s">
        <v>268</v>
      </c>
      <c r="AF29" s="96"/>
      <c r="AG29" s="151" t="s">
        <v>268</v>
      </c>
      <c r="AH29" s="96"/>
      <c r="AI29" s="151" t="s">
        <v>268</v>
      </c>
      <c r="AJ29" s="96"/>
      <c r="AK29" s="151" t="s">
        <v>268</v>
      </c>
      <c r="AL29" s="96"/>
      <c r="AM29" s="151" t="s">
        <v>268</v>
      </c>
      <c r="AN29" s="152"/>
      <c r="AO29" s="151" t="s">
        <v>268</v>
      </c>
      <c r="AP29" s="155" t="s">
        <v>191</v>
      </c>
      <c r="AQ29" s="155" t="s">
        <v>191</v>
      </c>
      <c r="AR29" s="156" t="s">
        <v>137</v>
      </c>
      <c r="AS29" s="153" t="s">
        <v>52</v>
      </c>
      <c r="AT29" s="153" t="s">
        <v>52</v>
      </c>
      <c r="AU29" s="153" t="s">
        <v>52</v>
      </c>
      <c r="AV29" s="153" t="s">
        <v>52</v>
      </c>
      <c r="AW29" s="153" t="s">
        <v>52</v>
      </c>
      <c r="AX29" s="153" t="s">
        <v>52</v>
      </c>
      <c r="AY29" s="153" t="s">
        <v>52</v>
      </c>
      <c r="AZ29" s="153" t="s">
        <v>52</v>
      </c>
      <c r="BA29" s="153" t="s">
        <v>52</v>
      </c>
      <c r="BB29" s="158">
        <f>18+16</f>
        <v>34</v>
      </c>
      <c r="BC29" s="158">
        <f>2+1</f>
        <v>3</v>
      </c>
      <c r="BD29" s="153"/>
      <c r="BE29" s="153">
        <f>1+2</f>
        <v>3</v>
      </c>
      <c r="BF29" s="153"/>
      <c r="BG29" s="153"/>
      <c r="BH29" s="153">
        <v>12</v>
      </c>
      <c r="BI29" s="154">
        <f>SUM(BB29:BH29)</f>
        <v>52</v>
      </c>
    </row>
    <row r="30" spans="1:61" s="98" customFormat="1" ht="21">
      <c r="A30" s="155" t="s">
        <v>21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50"/>
      <c r="L30" s="149"/>
      <c r="M30" s="149"/>
      <c r="N30" s="155" t="s">
        <v>278</v>
      </c>
      <c r="O30" s="155" t="s">
        <v>278</v>
      </c>
      <c r="P30" s="149"/>
      <c r="Q30" s="149"/>
      <c r="R30" s="149"/>
      <c r="S30" s="153" t="s">
        <v>52</v>
      </c>
      <c r="T30" s="153" t="s">
        <v>52</v>
      </c>
      <c r="U30" s="152"/>
      <c r="V30" s="154" t="s">
        <v>137</v>
      </c>
      <c r="W30" s="154" t="s">
        <v>137</v>
      </c>
      <c r="X30" s="153" t="s">
        <v>52</v>
      </c>
      <c r="Y30" s="152"/>
      <c r="Z30" s="152"/>
      <c r="AA30" s="152"/>
      <c r="AB30" s="152"/>
      <c r="AC30" s="152"/>
      <c r="AD30" s="155" t="s">
        <v>270</v>
      </c>
      <c r="AE30" s="157"/>
      <c r="AF30" s="152"/>
      <c r="AG30" s="152"/>
      <c r="AH30" s="152"/>
      <c r="AI30" s="152"/>
      <c r="AJ30" s="152"/>
      <c r="AK30" s="152"/>
      <c r="AL30" s="155" t="s">
        <v>277</v>
      </c>
      <c r="AM30" s="152"/>
      <c r="AN30" s="152"/>
      <c r="AO30" s="152"/>
      <c r="AP30" s="152"/>
      <c r="AQ30" s="156" t="s">
        <v>137</v>
      </c>
      <c r="AR30" s="156" t="s">
        <v>137</v>
      </c>
      <c r="AS30" s="153" t="s">
        <v>52</v>
      </c>
      <c r="AT30" s="153" t="s">
        <v>52</v>
      </c>
      <c r="AU30" s="153" t="s">
        <v>52</v>
      </c>
      <c r="AV30" s="153" t="s">
        <v>52</v>
      </c>
      <c r="AW30" s="153" t="s">
        <v>52</v>
      </c>
      <c r="AX30" s="153" t="s">
        <v>52</v>
      </c>
      <c r="AY30" s="153" t="s">
        <v>52</v>
      </c>
      <c r="AZ30" s="153" t="s">
        <v>52</v>
      </c>
      <c r="BA30" s="153" t="s">
        <v>52</v>
      </c>
      <c r="BB30" s="158">
        <f>16+16</f>
        <v>32</v>
      </c>
      <c r="BC30" s="158">
        <f>2+2</f>
        <v>4</v>
      </c>
      <c r="BD30" s="153"/>
      <c r="BE30" s="153">
        <f>2+1</f>
        <v>3</v>
      </c>
      <c r="BF30" s="153">
        <v>1</v>
      </c>
      <c r="BG30" s="153"/>
      <c r="BH30" s="153">
        <v>12</v>
      </c>
      <c r="BI30" s="154">
        <f>SUM(BB30:BH30)</f>
        <v>52</v>
      </c>
    </row>
    <row r="31" spans="1:61" s="98" customFormat="1" ht="21">
      <c r="A31" s="155" t="s">
        <v>22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3" t="s">
        <v>52</v>
      </c>
      <c r="T31" s="153" t="s">
        <v>52</v>
      </c>
      <c r="U31" s="152"/>
      <c r="V31" s="154" t="s">
        <v>137</v>
      </c>
      <c r="W31" s="154" t="s">
        <v>137</v>
      </c>
      <c r="X31" s="153" t="s">
        <v>52</v>
      </c>
      <c r="Y31" s="155" t="s">
        <v>271</v>
      </c>
      <c r="Z31" s="155" t="s">
        <v>271</v>
      </c>
      <c r="AA31" s="155" t="s">
        <v>271</v>
      </c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7"/>
      <c r="AO31" s="152"/>
      <c r="AP31" s="152"/>
      <c r="AQ31" s="154" t="s">
        <v>137</v>
      </c>
      <c r="AR31" s="154" t="s">
        <v>137</v>
      </c>
      <c r="AS31" s="153" t="s">
        <v>52</v>
      </c>
      <c r="AT31" s="153" t="s">
        <v>52</v>
      </c>
      <c r="AU31" s="153" t="s">
        <v>52</v>
      </c>
      <c r="AV31" s="153" t="s">
        <v>52</v>
      </c>
      <c r="AW31" s="153" t="s">
        <v>52</v>
      </c>
      <c r="AX31" s="153" t="s">
        <v>52</v>
      </c>
      <c r="AY31" s="153" t="s">
        <v>52</v>
      </c>
      <c r="AZ31" s="153" t="s">
        <v>52</v>
      </c>
      <c r="BA31" s="153" t="s">
        <v>52</v>
      </c>
      <c r="BB31" s="158">
        <f>18+15</f>
        <v>33</v>
      </c>
      <c r="BC31" s="158">
        <f>2+2</f>
        <v>4</v>
      </c>
      <c r="BD31" s="153"/>
      <c r="BE31" s="153"/>
      <c r="BF31" s="153">
        <v>3</v>
      </c>
      <c r="BG31" s="153"/>
      <c r="BH31" s="153">
        <v>12</v>
      </c>
      <c r="BI31" s="154">
        <f>SUM(BB31:BH31)</f>
        <v>52</v>
      </c>
    </row>
    <row r="32" spans="1:61" s="175" customFormat="1" ht="21">
      <c r="A32" s="155" t="s">
        <v>23</v>
      </c>
      <c r="B32" s="151" t="s">
        <v>272</v>
      </c>
      <c r="C32" s="151" t="s">
        <v>273</v>
      </c>
      <c r="D32" s="151" t="s">
        <v>272</v>
      </c>
      <c r="E32" s="151" t="s">
        <v>273</v>
      </c>
      <c r="F32" s="151" t="s">
        <v>272</v>
      </c>
      <c r="G32" s="151" t="s">
        <v>273</v>
      </c>
      <c r="H32" s="151" t="s">
        <v>272</v>
      </c>
      <c r="I32" s="151" t="s">
        <v>273</v>
      </c>
      <c r="J32" s="151" t="s">
        <v>272</v>
      </c>
      <c r="K32" s="151" t="s">
        <v>273</v>
      </c>
      <c r="L32" s="151" t="s">
        <v>272</v>
      </c>
      <c r="M32" s="151" t="s">
        <v>273</v>
      </c>
      <c r="N32" s="151" t="s">
        <v>272</v>
      </c>
      <c r="O32" s="151" t="s">
        <v>273</v>
      </c>
      <c r="P32" s="151" t="s">
        <v>272</v>
      </c>
      <c r="Q32" s="151" t="s">
        <v>273</v>
      </c>
      <c r="R32" s="151" t="s">
        <v>272</v>
      </c>
      <c r="S32" s="153" t="s">
        <v>52</v>
      </c>
      <c r="T32" s="153" t="s">
        <v>52</v>
      </c>
      <c r="U32" s="151" t="s">
        <v>273</v>
      </c>
      <c r="V32" s="154" t="s">
        <v>137</v>
      </c>
      <c r="W32" s="154" t="s">
        <v>137</v>
      </c>
      <c r="X32" s="153" t="s">
        <v>52</v>
      </c>
      <c r="Y32" s="151" t="s">
        <v>272</v>
      </c>
      <c r="Z32" s="151" t="s">
        <v>272</v>
      </c>
      <c r="AA32" s="151" t="s">
        <v>272</v>
      </c>
      <c r="AB32" s="173" t="s">
        <v>274</v>
      </c>
      <c r="AC32" s="173" t="s">
        <v>274</v>
      </c>
      <c r="AD32" s="173" t="s">
        <v>274</v>
      </c>
      <c r="AE32" s="151" t="s">
        <v>272</v>
      </c>
      <c r="AF32" s="151" t="s">
        <v>272</v>
      </c>
      <c r="AG32" s="151" t="s">
        <v>275</v>
      </c>
      <c r="AH32" s="151" t="s">
        <v>272</v>
      </c>
      <c r="AI32" s="151" t="s">
        <v>272</v>
      </c>
      <c r="AJ32" s="151" t="s">
        <v>275</v>
      </c>
      <c r="AK32" s="151" t="s">
        <v>272</v>
      </c>
      <c r="AL32" s="151" t="s">
        <v>272</v>
      </c>
      <c r="AM32" s="151" t="s">
        <v>275</v>
      </c>
      <c r="AN32" s="151" t="s">
        <v>272</v>
      </c>
      <c r="AO32" s="151" t="s">
        <v>272</v>
      </c>
      <c r="AP32" s="174" t="s">
        <v>140</v>
      </c>
      <c r="AQ32" s="153" t="s">
        <v>138</v>
      </c>
      <c r="AR32" s="153" t="s">
        <v>51</v>
      </c>
      <c r="AS32" s="676"/>
      <c r="AT32" s="676"/>
      <c r="AU32" s="676"/>
      <c r="AV32" s="676"/>
      <c r="AW32" s="676"/>
      <c r="AX32" s="676"/>
      <c r="AY32" s="676"/>
      <c r="AZ32" s="676"/>
      <c r="BA32" s="676"/>
      <c r="BB32" s="158">
        <v>19</v>
      </c>
      <c r="BC32" s="158">
        <v>3</v>
      </c>
      <c r="BD32" s="153">
        <v>2</v>
      </c>
      <c r="BE32" s="153"/>
      <c r="BF32" s="153">
        <v>16</v>
      </c>
      <c r="BG32" s="153"/>
      <c r="BH32" s="153">
        <v>3</v>
      </c>
      <c r="BI32" s="154">
        <f>SUM(BB32:BH32)</f>
        <v>43</v>
      </c>
    </row>
    <row r="33" spans="1:61" s="175" customFormat="1" ht="23.25">
      <c r="A33" s="176" t="s">
        <v>0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8"/>
      <c r="U33" s="178"/>
      <c r="V33" s="178"/>
      <c r="W33" s="178"/>
      <c r="X33" s="178"/>
      <c r="Y33" s="178"/>
      <c r="Z33" s="179"/>
      <c r="AA33" s="179"/>
      <c r="AB33" s="179"/>
      <c r="AC33" s="179"/>
      <c r="AD33" s="179"/>
      <c r="AE33" s="179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80"/>
      <c r="BB33" s="154">
        <f>SUM(BB29:BB32)</f>
        <v>118</v>
      </c>
      <c r="BC33" s="154">
        <f aca="true" t="shared" si="0" ref="BC33:BH33">SUM(BC29:BC32)</f>
        <v>14</v>
      </c>
      <c r="BD33" s="154">
        <f t="shared" si="0"/>
        <v>2</v>
      </c>
      <c r="BE33" s="154">
        <f t="shared" si="0"/>
        <v>6</v>
      </c>
      <c r="BF33" s="154">
        <f t="shared" si="0"/>
        <v>20</v>
      </c>
      <c r="BG33" s="154">
        <f t="shared" si="0"/>
        <v>0</v>
      </c>
      <c r="BH33" s="154">
        <f t="shared" si="0"/>
        <v>39</v>
      </c>
      <c r="BI33" s="154">
        <f>SUM(BB33:BH33)</f>
        <v>199</v>
      </c>
    </row>
    <row r="35" spans="1:61" s="8" customFormat="1" ht="18" customHeight="1">
      <c r="A35" s="187" t="s">
        <v>136</v>
      </c>
      <c r="B35" s="188"/>
      <c r="C35" s="188"/>
      <c r="D35" s="188"/>
      <c r="E35" s="189"/>
      <c r="F35" s="674" t="s">
        <v>30</v>
      </c>
      <c r="G35" s="674"/>
      <c r="H35" s="674"/>
      <c r="I35" s="674"/>
      <c r="J35" s="190"/>
      <c r="K35" s="191" t="s">
        <v>137</v>
      </c>
      <c r="L35" s="674" t="s">
        <v>276</v>
      </c>
      <c r="M35" s="674"/>
      <c r="N35" s="674"/>
      <c r="O35" s="674"/>
      <c r="P35" s="190"/>
      <c r="Q35" s="173" t="s">
        <v>29</v>
      </c>
      <c r="R35" s="674" t="s">
        <v>282</v>
      </c>
      <c r="S35" s="674"/>
      <c r="T35" s="674"/>
      <c r="U35" s="674"/>
      <c r="V35" s="190"/>
      <c r="W35" s="190"/>
      <c r="X35" s="190"/>
      <c r="Y35" s="173" t="s">
        <v>210</v>
      </c>
      <c r="Z35" s="674" t="s">
        <v>283</v>
      </c>
      <c r="AA35" s="674"/>
      <c r="AB35" s="674"/>
      <c r="AC35" s="674"/>
      <c r="AD35" s="192"/>
      <c r="AE35" s="173" t="s">
        <v>129</v>
      </c>
      <c r="AF35" s="674" t="s">
        <v>279</v>
      </c>
      <c r="AG35" s="674"/>
      <c r="AH35" s="674"/>
      <c r="AI35" s="674"/>
      <c r="AJ35" s="674"/>
      <c r="AK35" s="674"/>
      <c r="AL35" s="190"/>
      <c r="AM35" s="173" t="s">
        <v>130</v>
      </c>
      <c r="AN35" s="674" t="s">
        <v>280</v>
      </c>
      <c r="AO35" s="674"/>
      <c r="AP35" s="674"/>
      <c r="AQ35" s="674"/>
      <c r="AR35" s="674"/>
      <c r="AT35" s="173" t="s">
        <v>138</v>
      </c>
      <c r="AU35" s="670" t="s">
        <v>139</v>
      </c>
      <c r="AV35" s="671"/>
      <c r="AW35" s="671"/>
      <c r="AX35" s="671"/>
      <c r="AY35" s="193"/>
      <c r="AZ35" s="173" t="s">
        <v>140</v>
      </c>
      <c r="BA35" s="674" t="s">
        <v>141</v>
      </c>
      <c r="BB35" s="674"/>
      <c r="BC35" s="674"/>
      <c r="BD35" s="190"/>
      <c r="BE35" s="173" t="s">
        <v>52</v>
      </c>
      <c r="BF35" s="670" t="s">
        <v>15</v>
      </c>
      <c r="BG35" s="671"/>
      <c r="BH35" s="190"/>
      <c r="BI35" s="7"/>
    </row>
    <row r="36" spans="1:61" s="8" customFormat="1" ht="14.25">
      <c r="A36" s="7"/>
      <c r="B36" s="7"/>
      <c r="C36" s="7"/>
      <c r="D36" s="7"/>
      <c r="E36" s="7"/>
      <c r="F36" s="674"/>
      <c r="G36" s="674"/>
      <c r="H36" s="674"/>
      <c r="I36" s="674"/>
      <c r="J36" s="190"/>
      <c r="K36" s="192"/>
      <c r="L36" s="674"/>
      <c r="M36" s="674"/>
      <c r="N36" s="674"/>
      <c r="O36" s="674"/>
      <c r="P36" s="190"/>
      <c r="Q36" s="190"/>
      <c r="R36" s="674"/>
      <c r="S36" s="674"/>
      <c r="T36" s="674"/>
      <c r="U36" s="674"/>
      <c r="V36" s="190"/>
      <c r="W36" s="190"/>
      <c r="X36" s="190"/>
      <c r="Y36" s="192"/>
      <c r="Z36" s="674"/>
      <c r="AA36" s="674"/>
      <c r="AB36" s="674"/>
      <c r="AC36" s="674"/>
      <c r="AD36" s="192"/>
      <c r="AE36" s="192"/>
      <c r="AF36" s="674"/>
      <c r="AG36" s="674"/>
      <c r="AH36" s="674"/>
      <c r="AI36" s="674"/>
      <c r="AJ36" s="674"/>
      <c r="AK36" s="674"/>
      <c r="AL36" s="190"/>
      <c r="AN36" s="674"/>
      <c r="AO36" s="674"/>
      <c r="AP36" s="674"/>
      <c r="AQ36" s="674"/>
      <c r="AR36" s="674"/>
      <c r="AT36" s="173" t="s">
        <v>51</v>
      </c>
      <c r="AU36" s="670"/>
      <c r="AV36" s="671"/>
      <c r="AW36" s="671"/>
      <c r="AX36" s="671"/>
      <c r="AY36" s="193"/>
      <c r="AZ36" s="190"/>
      <c r="BA36" s="674"/>
      <c r="BB36" s="674"/>
      <c r="BC36" s="674"/>
      <c r="BD36" s="190"/>
      <c r="BH36" s="190"/>
      <c r="BI36" s="7"/>
    </row>
    <row r="37" spans="1:68" s="183" customFormat="1" ht="13.5" customHeight="1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5" t="s">
        <v>267</v>
      </c>
      <c r="R37" s="183" t="s">
        <v>281</v>
      </c>
      <c r="S37" s="194"/>
      <c r="T37" s="194"/>
      <c r="U37" s="194"/>
      <c r="V37" s="194"/>
      <c r="W37" s="194"/>
      <c r="X37" s="194"/>
      <c r="Y37" s="195" t="s">
        <v>277</v>
      </c>
      <c r="Z37" s="181" t="s">
        <v>193</v>
      </c>
      <c r="AB37" s="194"/>
      <c r="AC37" s="194"/>
      <c r="AD37" s="73"/>
      <c r="AE37" s="73"/>
      <c r="AF37" s="194"/>
      <c r="AG37" s="194"/>
      <c r="AH37" s="194"/>
      <c r="AI37" s="194"/>
      <c r="AJ37" s="194"/>
      <c r="AK37" s="194"/>
      <c r="AL37" s="194"/>
      <c r="AM37" s="194"/>
      <c r="AN37" s="73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73"/>
      <c r="BB37" s="194"/>
      <c r="BC37" s="194"/>
      <c r="BD37" s="194"/>
      <c r="BE37" s="73"/>
      <c r="BF37" s="194"/>
      <c r="BG37" s="194"/>
      <c r="BH37" s="194"/>
      <c r="BI37" s="73"/>
      <c r="BJ37" s="184"/>
      <c r="BK37" s="184"/>
      <c r="BL37" s="184"/>
      <c r="BM37" s="184"/>
      <c r="BN37" s="184"/>
      <c r="BO37" s="184"/>
      <c r="BP37" s="184"/>
    </row>
    <row r="38" spans="1:68" s="183" customFormat="1" ht="13.5" customHeight="1">
      <c r="A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5" t="s">
        <v>286</v>
      </c>
      <c r="R38" s="183" t="s">
        <v>192</v>
      </c>
      <c r="Y38" s="195" t="s">
        <v>285</v>
      </c>
      <c r="Z38" s="183" t="s">
        <v>289</v>
      </c>
      <c r="AD38" s="194"/>
      <c r="AE38" s="194"/>
      <c r="AF38" s="194"/>
      <c r="AG38" s="194"/>
      <c r="AH38" s="194"/>
      <c r="AI38" s="194"/>
      <c r="AJ38" s="194"/>
      <c r="AK38" s="194"/>
      <c r="AL38" s="194"/>
      <c r="AM38" s="197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73"/>
      <c r="BC38" s="73"/>
      <c r="BD38" s="73"/>
      <c r="BE38" s="73"/>
      <c r="BF38" s="73"/>
      <c r="BG38" s="73"/>
      <c r="BH38" s="73"/>
      <c r="BI38" s="73"/>
      <c r="BJ38" s="184"/>
      <c r="BK38" s="184"/>
      <c r="BL38" s="184"/>
      <c r="BM38" s="184"/>
      <c r="BN38" s="184"/>
      <c r="BO38" s="184"/>
      <c r="BP38" s="184"/>
    </row>
    <row r="39" spans="1:57" s="97" customFormat="1" ht="13.5" customHeight="1">
      <c r="A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95" t="s">
        <v>287</v>
      </c>
      <c r="R39" s="183" t="s">
        <v>116</v>
      </c>
      <c r="U39" s="183"/>
      <c r="W39" s="183"/>
      <c r="X39" s="183"/>
      <c r="Y39" s="195" t="s">
        <v>288</v>
      </c>
      <c r="Z39" s="183" t="s">
        <v>284</v>
      </c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</row>
    <row r="40" spans="1:57" s="97" customFormat="1" ht="13.5">
      <c r="A40" s="181"/>
      <c r="B40" s="181"/>
      <c r="C40" s="181"/>
      <c r="D40" s="181"/>
      <c r="E40" s="182"/>
      <c r="F40" s="181"/>
      <c r="G40" s="181"/>
      <c r="H40" s="181"/>
      <c r="I40" s="181"/>
      <c r="J40" s="675"/>
      <c r="K40" s="675"/>
      <c r="L40" s="181"/>
      <c r="M40" s="181"/>
      <c r="N40" s="182"/>
      <c r="O40" s="182"/>
      <c r="P40" s="181"/>
      <c r="Q40" s="195" t="s">
        <v>288</v>
      </c>
      <c r="R40" s="183" t="s">
        <v>284</v>
      </c>
      <c r="Y40" s="183"/>
      <c r="Z40" s="181"/>
      <c r="AA40" s="662"/>
      <c r="AB40" s="662"/>
      <c r="AC40" s="181"/>
      <c r="AD40" s="181"/>
      <c r="AE40" s="181"/>
      <c r="AF40" s="181"/>
      <c r="AG40" s="183"/>
      <c r="AH40" s="183"/>
      <c r="AI40" s="662"/>
      <c r="AJ40" s="662"/>
      <c r="AK40" s="181"/>
      <c r="AL40" s="182"/>
      <c r="AM40" s="184"/>
      <c r="AN40" s="184"/>
      <c r="AO40" s="184"/>
      <c r="AP40" s="184"/>
      <c r="AQ40" s="181"/>
      <c r="AR40" s="181"/>
      <c r="AS40" s="662"/>
      <c r="AT40" s="662"/>
      <c r="AU40" s="181"/>
      <c r="AV40" s="181"/>
      <c r="AW40" s="181"/>
      <c r="AX40" s="181"/>
      <c r="AY40" s="181"/>
      <c r="AZ40" s="663"/>
      <c r="BA40" s="663"/>
      <c r="BB40" s="182"/>
      <c r="BC40" s="185"/>
      <c r="BD40" s="182"/>
      <c r="BE40" s="186"/>
    </row>
    <row r="41" spans="1:57" ht="13.5">
      <c r="A41" s="14"/>
      <c r="B41" s="14"/>
      <c r="C41" s="14"/>
      <c r="D41" s="14"/>
      <c r="E41" s="15"/>
      <c r="F41" s="14"/>
      <c r="G41" s="14"/>
      <c r="H41" s="14"/>
      <c r="I41" s="14"/>
      <c r="J41" s="14"/>
      <c r="K41" s="14"/>
      <c r="L41" s="14"/>
      <c r="M41" s="14"/>
      <c r="N41" s="15"/>
      <c r="O41" s="15"/>
      <c r="P41" s="14"/>
      <c r="Q41" s="14"/>
      <c r="R41" s="9"/>
      <c r="Y41" s="9"/>
      <c r="Z41" s="14"/>
      <c r="AA41" s="16"/>
      <c r="AB41" s="16"/>
      <c r="AC41" s="16"/>
      <c r="AD41" s="16"/>
      <c r="AE41" s="16"/>
      <c r="AF41" s="14"/>
      <c r="AG41" s="9"/>
      <c r="AH41" s="9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5"/>
      <c r="AW41" s="15"/>
      <c r="AX41" s="15"/>
      <c r="AY41" s="15"/>
      <c r="AZ41" s="15"/>
      <c r="BA41" s="15"/>
      <c r="BB41" s="14"/>
      <c r="BC41" s="14"/>
      <c r="BD41" s="17"/>
      <c r="BE41" s="8"/>
    </row>
    <row r="42" spans="1:57" ht="13.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"/>
      <c r="S42" s="672"/>
      <c r="T42" s="672"/>
      <c r="U42" s="9"/>
      <c r="V42" s="10"/>
      <c r="W42" s="9"/>
      <c r="X42" s="9"/>
      <c r="Y42" s="9"/>
      <c r="Z42" s="14"/>
      <c r="AA42" s="672"/>
      <c r="AB42" s="672"/>
      <c r="AC42" s="14"/>
      <c r="AD42" s="14"/>
      <c r="AE42" s="14"/>
      <c r="AF42" s="14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8"/>
      <c r="BE42" s="8"/>
    </row>
    <row r="43" spans="1:17" ht="13.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</sheetData>
  <sheetProtection/>
  <mergeCells count="53">
    <mergeCell ref="A14:BI14"/>
    <mergeCell ref="B9:X9"/>
    <mergeCell ref="M21:BB21"/>
    <mergeCell ref="AX23:BA23"/>
    <mergeCell ref="AG23:AI23"/>
    <mergeCell ref="AB23:AE23"/>
    <mergeCell ref="X23:Z23"/>
    <mergeCell ref="AO23:AR23"/>
    <mergeCell ref="A13:BI13"/>
    <mergeCell ref="A23:A27"/>
    <mergeCell ref="B1:X1"/>
    <mergeCell ref="B2:X2"/>
    <mergeCell ref="B3:X3"/>
    <mergeCell ref="B5:X5"/>
    <mergeCell ref="B6:X6"/>
    <mergeCell ref="B10:X10"/>
    <mergeCell ref="B7:X7"/>
    <mergeCell ref="B4:X4"/>
    <mergeCell ref="B8:X8"/>
    <mergeCell ref="B23:E23"/>
    <mergeCell ref="J40:K40"/>
    <mergeCell ref="F35:I36"/>
    <mergeCell ref="AF35:AK36"/>
    <mergeCell ref="AS32:BA32"/>
    <mergeCell ref="AA40:AB40"/>
    <mergeCell ref="K23:N23"/>
    <mergeCell ref="A12:BI12"/>
    <mergeCell ref="L35:O36"/>
    <mergeCell ref="R35:U36"/>
    <mergeCell ref="AU35:AX36"/>
    <mergeCell ref="BA35:BC36"/>
    <mergeCell ref="AN35:AR36"/>
    <mergeCell ref="G23:I23"/>
    <mergeCell ref="O23:R23"/>
    <mergeCell ref="T23:V23"/>
    <mergeCell ref="Z35:AC36"/>
    <mergeCell ref="BI23:BI28"/>
    <mergeCell ref="S42:T42"/>
    <mergeCell ref="AA42:AB42"/>
    <mergeCell ref="BF23:BF28"/>
    <mergeCell ref="BG23:BG28"/>
    <mergeCell ref="BH23:BH28"/>
    <mergeCell ref="AK23:AN23"/>
    <mergeCell ref="BB22:BI22"/>
    <mergeCell ref="AI40:AJ40"/>
    <mergeCell ref="AS40:AT40"/>
    <mergeCell ref="AZ40:BA40"/>
    <mergeCell ref="BB23:BB28"/>
    <mergeCell ref="BC23:BC28"/>
    <mergeCell ref="AT23:AV23"/>
    <mergeCell ref="BF35:BG35"/>
    <mergeCell ref="BD23:BD28"/>
    <mergeCell ref="BE23:BE28"/>
  </mergeCells>
  <printOptions horizontalCentered="1"/>
  <pageMargins left="0.3937007874015748" right="0.3937007874015748" top="0.7874015748031497" bottom="0.3937007874015748" header="0.5118110236220472" footer="0.31496062992125984"/>
  <pageSetup fitToHeight="1" fitToWidth="1" horizontalDpi="180" verticalDpi="18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92"/>
  <sheetViews>
    <sheetView tabSelected="1" view="pageBreakPreview" zoomScale="70" zoomScaleNormal="80" zoomScaleSheetLayoutView="70" zoomScalePageLayoutView="0" workbookViewId="0" topLeftCell="A166">
      <selection activeCell="B115" sqref="B115"/>
    </sheetView>
  </sheetViews>
  <sheetFormatPr defaultColWidth="9.140625" defaultRowHeight="15"/>
  <cols>
    <col min="1" max="1" width="12.00390625" style="5" customWidth="1"/>
    <col min="2" max="2" width="79.7109375" style="1" customWidth="1"/>
    <col min="3" max="3" width="8.7109375" style="1" customWidth="1"/>
    <col min="4" max="4" width="13.7109375" style="1" bestFit="1" customWidth="1"/>
    <col min="5" max="15" width="7.7109375" style="1" customWidth="1"/>
    <col min="16" max="23" width="6.7109375" style="1" customWidth="1"/>
    <col min="24" max="24" width="10.00390625" style="12" bestFit="1" customWidth="1"/>
    <col min="25" max="25" width="10.7109375" style="12" bestFit="1" customWidth="1"/>
    <col min="26" max="28" width="10.00390625" style="12" customWidth="1"/>
    <col min="29" max="29" width="9.140625" style="12" customWidth="1"/>
    <col min="30" max="40" width="9.7109375" style="12" customWidth="1"/>
    <col min="41" max="16384" width="9.140625" style="12" customWidth="1"/>
  </cols>
  <sheetData>
    <row r="1" spans="1:23" ht="18.75">
      <c r="A1" s="691" t="s">
        <v>386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  <c r="V1" s="691"/>
      <c r="W1" s="691"/>
    </row>
    <row r="2" spans="1:23" ht="13.5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5.5" customHeight="1" thickBot="1">
      <c r="A3" s="685" t="s">
        <v>55</v>
      </c>
      <c r="B3" s="686" t="s">
        <v>56</v>
      </c>
      <c r="C3" s="698" t="s">
        <v>57</v>
      </c>
      <c r="D3" s="699"/>
      <c r="E3" s="700"/>
      <c r="F3" s="707" t="s">
        <v>58</v>
      </c>
      <c r="G3" s="707"/>
      <c r="H3" s="707"/>
      <c r="I3" s="707"/>
      <c r="J3" s="707"/>
      <c r="K3" s="707"/>
      <c r="L3" s="707"/>
      <c r="M3" s="707"/>
      <c r="N3" s="707"/>
      <c r="O3" s="707"/>
      <c r="P3" s="708" t="s">
        <v>76</v>
      </c>
      <c r="Q3" s="709"/>
      <c r="R3" s="709"/>
      <c r="S3" s="709"/>
      <c r="T3" s="709"/>
      <c r="U3" s="709"/>
      <c r="V3" s="709"/>
      <c r="W3" s="710"/>
    </row>
    <row r="4" spans="1:23" ht="23.25" customHeight="1" thickBot="1">
      <c r="A4" s="692"/>
      <c r="B4" s="695"/>
      <c r="C4" s="701"/>
      <c r="D4" s="702"/>
      <c r="E4" s="703"/>
      <c r="F4" s="711" t="s">
        <v>59</v>
      </c>
      <c r="G4" s="686"/>
      <c r="H4" s="712" t="s">
        <v>60</v>
      </c>
      <c r="I4" s="707"/>
      <c r="J4" s="707"/>
      <c r="K4" s="707"/>
      <c r="L4" s="707"/>
      <c r="M4" s="707"/>
      <c r="N4" s="707"/>
      <c r="O4" s="707"/>
      <c r="P4" s="685" t="s">
        <v>61</v>
      </c>
      <c r="Q4" s="686"/>
      <c r="R4" s="685" t="s">
        <v>62</v>
      </c>
      <c r="S4" s="686"/>
      <c r="T4" s="685" t="s">
        <v>63</v>
      </c>
      <c r="U4" s="686"/>
      <c r="V4" s="685" t="s">
        <v>64</v>
      </c>
      <c r="W4" s="686"/>
    </row>
    <row r="5" spans="1:23" ht="45.75" customHeight="1" thickBot="1">
      <c r="A5" s="692"/>
      <c r="B5" s="695"/>
      <c r="C5" s="704"/>
      <c r="D5" s="705"/>
      <c r="E5" s="706"/>
      <c r="F5" s="713" t="s">
        <v>65</v>
      </c>
      <c r="G5" s="716" t="s">
        <v>66</v>
      </c>
      <c r="H5" s="719" t="s">
        <v>67</v>
      </c>
      <c r="I5" s="720"/>
      <c r="J5" s="720"/>
      <c r="K5" s="720"/>
      <c r="L5" s="720"/>
      <c r="M5" s="721" t="s">
        <v>68</v>
      </c>
      <c r="N5" s="722"/>
      <c r="O5" s="723" t="s">
        <v>69</v>
      </c>
      <c r="P5" s="615">
        <v>1</v>
      </c>
      <c r="Q5" s="616">
        <v>2</v>
      </c>
      <c r="R5" s="615">
        <v>3</v>
      </c>
      <c r="S5" s="616">
        <v>4</v>
      </c>
      <c r="T5" s="615">
        <v>5</v>
      </c>
      <c r="U5" s="616">
        <v>6</v>
      </c>
      <c r="V5" s="615">
        <v>7</v>
      </c>
      <c r="W5" s="616">
        <v>8</v>
      </c>
    </row>
    <row r="6" spans="1:23" ht="13.5" customHeight="1" thickBot="1">
      <c r="A6" s="693"/>
      <c r="B6" s="696"/>
      <c r="C6" s="735" t="s">
        <v>70</v>
      </c>
      <c r="D6" s="737" t="s">
        <v>71</v>
      </c>
      <c r="E6" s="717" t="s">
        <v>72</v>
      </c>
      <c r="F6" s="714"/>
      <c r="G6" s="717"/>
      <c r="H6" s="689" t="s">
        <v>0</v>
      </c>
      <c r="I6" s="687" t="s">
        <v>32</v>
      </c>
      <c r="J6" s="687" t="s">
        <v>33</v>
      </c>
      <c r="K6" s="687" t="s">
        <v>34</v>
      </c>
      <c r="L6" s="687" t="s">
        <v>43</v>
      </c>
      <c r="M6" s="689" t="s">
        <v>73</v>
      </c>
      <c r="N6" s="726" t="s">
        <v>74</v>
      </c>
      <c r="O6" s="724"/>
      <c r="P6" s="728" t="s">
        <v>142</v>
      </c>
      <c r="Q6" s="729"/>
      <c r="R6" s="729"/>
      <c r="S6" s="729"/>
      <c r="T6" s="729"/>
      <c r="U6" s="729"/>
      <c r="V6" s="729"/>
      <c r="W6" s="730"/>
    </row>
    <row r="7" spans="1:23" ht="69.75" customHeight="1" thickBot="1">
      <c r="A7" s="694"/>
      <c r="B7" s="697"/>
      <c r="C7" s="736"/>
      <c r="D7" s="738"/>
      <c r="E7" s="739"/>
      <c r="F7" s="715"/>
      <c r="G7" s="718"/>
      <c r="H7" s="690"/>
      <c r="I7" s="688"/>
      <c r="J7" s="688"/>
      <c r="K7" s="688"/>
      <c r="L7" s="688"/>
      <c r="M7" s="690"/>
      <c r="N7" s="727"/>
      <c r="O7" s="725"/>
      <c r="P7" s="617">
        <v>18</v>
      </c>
      <c r="Q7" s="618">
        <v>16</v>
      </c>
      <c r="R7" s="617">
        <v>18</v>
      </c>
      <c r="S7" s="618">
        <v>14</v>
      </c>
      <c r="T7" s="617">
        <v>18</v>
      </c>
      <c r="U7" s="618">
        <v>15</v>
      </c>
      <c r="V7" s="617">
        <v>12</v>
      </c>
      <c r="W7" s="618">
        <v>7</v>
      </c>
    </row>
    <row r="8" spans="1:23" s="41" customFormat="1" ht="17.25" customHeight="1" thickBo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14</v>
      </c>
      <c r="N8" s="4">
        <v>15</v>
      </c>
      <c r="O8" s="4">
        <v>16</v>
      </c>
      <c r="P8" s="4">
        <v>17</v>
      </c>
      <c r="Q8" s="4">
        <v>18</v>
      </c>
      <c r="R8" s="4">
        <v>19</v>
      </c>
      <c r="S8" s="4">
        <v>20</v>
      </c>
      <c r="T8" s="4">
        <v>21</v>
      </c>
      <c r="U8" s="4">
        <v>22</v>
      </c>
      <c r="V8" s="4">
        <v>23</v>
      </c>
      <c r="W8" s="4">
        <v>24</v>
      </c>
    </row>
    <row r="9" spans="1:30" s="13" customFormat="1" ht="30" customHeight="1">
      <c r="A9" s="147"/>
      <c r="B9" s="72" t="s">
        <v>143</v>
      </c>
      <c r="C9" s="99"/>
      <c r="D9" s="99"/>
      <c r="E9" s="99"/>
      <c r="F9" s="99"/>
      <c r="G9" s="99"/>
      <c r="H9" s="99"/>
      <c r="I9" s="18"/>
      <c r="J9" s="18"/>
      <c r="L9" s="18"/>
      <c r="W9" s="37"/>
      <c r="AD9" s="13" t="s">
        <v>290</v>
      </c>
    </row>
    <row r="10" spans="1:37" s="59" customFormat="1" ht="19.5" customHeight="1">
      <c r="A10" s="68" t="s">
        <v>213</v>
      </c>
      <c r="B10" s="211"/>
      <c r="C10" s="116"/>
      <c r="D10" s="116"/>
      <c r="E10" s="116"/>
      <c r="F10" s="116"/>
      <c r="G10" s="116"/>
      <c r="H10" s="116"/>
      <c r="I10" s="212"/>
      <c r="J10" s="212"/>
      <c r="L10" s="212"/>
      <c r="W10" s="213"/>
      <c r="AD10" s="52">
        <f>P7</f>
        <v>18</v>
      </c>
      <c r="AE10" s="52">
        <f aca="true" t="shared" si="0" ref="AE10:AK10">Q7</f>
        <v>16</v>
      </c>
      <c r="AF10" s="52">
        <f t="shared" si="0"/>
        <v>18</v>
      </c>
      <c r="AG10" s="52">
        <f t="shared" si="0"/>
        <v>14</v>
      </c>
      <c r="AH10" s="52">
        <f t="shared" si="0"/>
        <v>18</v>
      </c>
      <c r="AI10" s="52">
        <f t="shared" si="0"/>
        <v>15</v>
      </c>
      <c r="AJ10" s="52">
        <f t="shared" si="0"/>
        <v>12</v>
      </c>
      <c r="AK10" s="52">
        <f t="shared" si="0"/>
        <v>7</v>
      </c>
    </row>
    <row r="11" spans="1:37" s="59" customFormat="1" ht="18" customHeight="1" thickBot="1">
      <c r="A11" s="19" t="s">
        <v>214</v>
      </c>
      <c r="B11" s="214"/>
      <c r="C11" s="116"/>
      <c r="D11" s="116"/>
      <c r="E11" s="116"/>
      <c r="F11" s="116"/>
      <c r="G11" s="116"/>
      <c r="H11" s="116"/>
      <c r="I11" s="212"/>
      <c r="J11" s="212"/>
      <c r="L11" s="212"/>
      <c r="W11" s="213"/>
      <c r="Z11" s="59" t="s">
        <v>261</v>
      </c>
      <c r="AA11" s="59" t="s">
        <v>262</v>
      </c>
      <c r="AB11" s="59" t="s">
        <v>263</v>
      </c>
      <c r="AD11" s="52">
        <v>1</v>
      </c>
      <c r="AE11" s="52">
        <v>2</v>
      </c>
      <c r="AF11" s="52">
        <v>3</v>
      </c>
      <c r="AG11" s="52">
        <v>4</v>
      </c>
      <c r="AH11" s="52">
        <v>5</v>
      </c>
      <c r="AI11" s="52">
        <v>6</v>
      </c>
      <c r="AJ11" s="52">
        <v>7</v>
      </c>
      <c r="AK11" s="52">
        <v>8</v>
      </c>
    </row>
    <row r="12" spans="1:40" s="59" customFormat="1" ht="18" customHeight="1">
      <c r="A12" s="215" t="s">
        <v>218</v>
      </c>
      <c r="B12" s="216" t="s">
        <v>92</v>
      </c>
      <c r="C12" s="217"/>
      <c r="D12" s="218">
        <v>1</v>
      </c>
      <c r="E12" s="219"/>
      <c r="F12" s="220">
        <f>SUM(F13:F16)</f>
        <v>180</v>
      </c>
      <c r="G12" s="221">
        <f aca="true" t="shared" si="1" ref="G12:O12">SUM(G13:G16)</f>
        <v>6</v>
      </c>
      <c r="H12" s="220">
        <f t="shared" si="1"/>
        <v>84</v>
      </c>
      <c r="I12" s="218">
        <f t="shared" si="1"/>
        <v>20</v>
      </c>
      <c r="J12" s="218">
        <f t="shared" si="1"/>
        <v>26</v>
      </c>
      <c r="K12" s="218">
        <f t="shared" si="1"/>
        <v>38</v>
      </c>
      <c r="L12" s="221">
        <f t="shared" si="1"/>
        <v>0</v>
      </c>
      <c r="M12" s="220">
        <f t="shared" si="1"/>
        <v>12</v>
      </c>
      <c r="N12" s="221">
        <f t="shared" si="1"/>
        <v>0</v>
      </c>
      <c r="O12" s="222">
        <f t="shared" si="1"/>
        <v>84</v>
      </c>
      <c r="P12" s="223">
        <v>6</v>
      </c>
      <c r="Q12" s="224"/>
      <c r="R12" s="223"/>
      <c r="S12" s="224"/>
      <c r="T12" s="223"/>
      <c r="U12" s="224"/>
      <c r="V12" s="223"/>
      <c r="W12" s="224"/>
      <c r="Y12" s="59" t="b">
        <f>G12=P12+Q12+R12+S12+T12+U12+V12+W12</f>
        <v>1</v>
      </c>
      <c r="Z12" s="59" t="b">
        <f>G12*2=M12</f>
        <v>1</v>
      </c>
      <c r="AA12" s="59" t="b">
        <f>G12*14=I12+J12+K12+L12</f>
        <v>1</v>
      </c>
      <c r="AB12" s="59" t="b">
        <f>F12-H12-M12-N12=O12</f>
        <v>1</v>
      </c>
      <c r="AD12" s="116">
        <f aca="true" t="shared" si="2" ref="AD12:AK22">P12*14</f>
        <v>84</v>
      </c>
      <c r="AE12" s="116">
        <f t="shared" si="2"/>
        <v>0</v>
      </c>
      <c r="AF12" s="116">
        <f t="shared" si="2"/>
        <v>0</v>
      </c>
      <c r="AG12" s="116">
        <f t="shared" si="2"/>
        <v>0</v>
      </c>
      <c r="AH12" s="116">
        <f t="shared" si="2"/>
        <v>0</v>
      </c>
      <c r="AI12" s="116">
        <f t="shared" si="2"/>
        <v>0</v>
      </c>
      <c r="AJ12" s="116">
        <f t="shared" si="2"/>
        <v>0</v>
      </c>
      <c r="AK12" s="116">
        <f t="shared" si="2"/>
        <v>0</v>
      </c>
      <c r="AL12" s="116" t="b">
        <f aca="true" t="shared" si="3" ref="AL12:AL22">AD12+AE12+AF12+AG12+AH12+AI12+AJ12+AK12=H12</f>
        <v>1</v>
      </c>
      <c r="AM12" s="59">
        <f>SUM(AD12:AK12)</f>
        <v>84</v>
      </c>
      <c r="AN12" s="59" t="b">
        <f>AM12=H12</f>
        <v>1</v>
      </c>
    </row>
    <row r="13" spans="1:40" s="236" customFormat="1" ht="18" customHeight="1">
      <c r="A13" s="225"/>
      <c r="B13" s="226" t="s">
        <v>93</v>
      </c>
      <c r="C13" s="227"/>
      <c r="D13" s="228"/>
      <c r="E13" s="228"/>
      <c r="F13" s="229">
        <f>G13*30</f>
        <v>30</v>
      </c>
      <c r="G13" s="230">
        <v>1</v>
      </c>
      <c r="H13" s="231">
        <f>I13+J13+K13+L13</f>
        <v>14</v>
      </c>
      <c r="I13" s="232">
        <v>4</v>
      </c>
      <c r="J13" s="232"/>
      <c r="K13" s="233">
        <v>10</v>
      </c>
      <c r="L13" s="230"/>
      <c r="M13" s="229">
        <f>G13*2</f>
        <v>2</v>
      </c>
      <c r="N13" s="230"/>
      <c r="O13" s="234">
        <f>F13-H13-M13-N13</f>
        <v>14</v>
      </c>
      <c r="P13" s="231" t="s">
        <v>134</v>
      </c>
      <c r="Q13" s="235"/>
      <c r="R13" s="231"/>
      <c r="S13" s="235"/>
      <c r="T13" s="231"/>
      <c r="U13" s="235"/>
      <c r="V13" s="231"/>
      <c r="W13" s="235"/>
      <c r="X13" s="59"/>
      <c r="Y13" s="59" t="e">
        <f aca="true" t="shared" si="4" ref="Y13:Y77">G13=P13+Q13+R13+S13+T13+U13+V13+W13</f>
        <v>#VALUE!</v>
      </c>
      <c r="Z13" s="59" t="b">
        <f aca="true" t="shared" si="5" ref="Z13:Z76">G13*2=M13</f>
        <v>1</v>
      </c>
      <c r="AA13" s="59" t="b">
        <f aca="true" t="shared" si="6" ref="AA13:AA76">G13*14=I13+J13+K13+L13</f>
        <v>1</v>
      </c>
      <c r="AB13" s="59" t="b">
        <f aca="true" t="shared" si="7" ref="AB13:AB77">F13-H13-M13-N13=O13</f>
        <v>1</v>
      </c>
      <c r="AD13" s="237">
        <v>14</v>
      </c>
      <c r="AE13" s="237">
        <f t="shared" si="2"/>
        <v>0</v>
      </c>
      <c r="AF13" s="237">
        <f t="shared" si="2"/>
        <v>0</v>
      </c>
      <c r="AG13" s="237">
        <f t="shared" si="2"/>
        <v>0</v>
      </c>
      <c r="AH13" s="237">
        <f t="shared" si="2"/>
        <v>0</v>
      </c>
      <c r="AI13" s="237">
        <f t="shared" si="2"/>
        <v>0</v>
      </c>
      <c r="AJ13" s="237">
        <f t="shared" si="2"/>
        <v>0</v>
      </c>
      <c r="AK13" s="237">
        <f t="shared" si="2"/>
        <v>0</v>
      </c>
      <c r="AL13" s="237" t="b">
        <f t="shared" si="3"/>
        <v>1</v>
      </c>
      <c r="AM13" s="59">
        <f aca="true" t="shared" si="8" ref="AM13:AM79">SUM(AD13:AK13)</f>
        <v>14</v>
      </c>
      <c r="AN13" s="59" t="b">
        <f aca="true" t="shared" si="9" ref="AN13:AN76">AM13=H13</f>
        <v>1</v>
      </c>
    </row>
    <row r="14" spans="1:40" s="236" customFormat="1" ht="18" customHeight="1">
      <c r="A14" s="225"/>
      <c r="B14" s="226" t="s">
        <v>132</v>
      </c>
      <c r="C14" s="227"/>
      <c r="D14" s="228"/>
      <c r="E14" s="228"/>
      <c r="F14" s="229">
        <f>G14*30</f>
        <v>30</v>
      </c>
      <c r="G14" s="230">
        <v>1</v>
      </c>
      <c r="H14" s="231">
        <f>I14+J14+K14+L14</f>
        <v>14</v>
      </c>
      <c r="I14" s="232"/>
      <c r="J14" s="232">
        <v>14</v>
      </c>
      <c r="K14" s="233"/>
      <c r="L14" s="230"/>
      <c r="M14" s="229">
        <f>G14*2</f>
        <v>2</v>
      </c>
      <c r="N14" s="230"/>
      <c r="O14" s="234">
        <f>F14-H14-M14-N14</f>
        <v>14</v>
      </c>
      <c r="P14" s="231" t="s">
        <v>134</v>
      </c>
      <c r="Q14" s="235"/>
      <c r="R14" s="231"/>
      <c r="S14" s="235"/>
      <c r="T14" s="231"/>
      <c r="U14" s="235"/>
      <c r="V14" s="231"/>
      <c r="W14" s="235"/>
      <c r="X14" s="59"/>
      <c r="Y14" s="59" t="e">
        <f t="shared" si="4"/>
        <v>#VALUE!</v>
      </c>
      <c r="Z14" s="59" t="b">
        <f t="shared" si="5"/>
        <v>1</v>
      </c>
      <c r="AA14" s="59" t="b">
        <f t="shared" si="6"/>
        <v>1</v>
      </c>
      <c r="AB14" s="59" t="b">
        <f t="shared" si="7"/>
        <v>1</v>
      </c>
      <c r="AD14" s="237">
        <v>14</v>
      </c>
      <c r="AE14" s="237">
        <f t="shared" si="2"/>
        <v>0</v>
      </c>
      <c r="AF14" s="237">
        <f t="shared" si="2"/>
        <v>0</v>
      </c>
      <c r="AG14" s="237">
        <f t="shared" si="2"/>
        <v>0</v>
      </c>
      <c r="AH14" s="237">
        <f t="shared" si="2"/>
        <v>0</v>
      </c>
      <c r="AI14" s="237">
        <f t="shared" si="2"/>
        <v>0</v>
      </c>
      <c r="AJ14" s="237">
        <f t="shared" si="2"/>
        <v>0</v>
      </c>
      <c r="AK14" s="237">
        <f t="shared" si="2"/>
        <v>0</v>
      </c>
      <c r="AL14" s="237" t="b">
        <f t="shared" si="3"/>
        <v>1</v>
      </c>
      <c r="AM14" s="59">
        <f t="shared" si="8"/>
        <v>14</v>
      </c>
      <c r="AN14" s="59" t="b">
        <f t="shared" si="9"/>
        <v>1</v>
      </c>
    </row>
    <row r="15" spans="1:40" s="236" customFormat="1" ht="18" customHeight="1">
      <c r="A15" s="225"/>
      <c r="B15" s="226" t="s">
        <v>94</v>
      </c>
      <c r="C15" s="227"/>
      <c r="D15" s="228"/>
      <c r="E15" s="228"/>
      <c r="F15" s="229">
        <f>G15*30</f>
        <v>60</v>
      </c>
      <c r="G15" s="230">
        <v>2</v>
      </c>
      <c r="H15" s="231">
        <f>I15+J15+K15+L15</f>
        <v>28</v>
      </c>
      <c r="I15" s="232">
        <v>8</v>
      </c>
      <c r="J15" s="232">
        <v>12</v>
      </c>
      <c r="K15" s="233">
        <v>8</v>
      </c>
      <c r="L15" s="230"/>
      <c r="M15" s="229">
        <f>G15*2</f>
        <v>4</v>
      </c>
      <c r="N15" s="230"/>
      <c r="O15" s="234">
        <f>F15-H15-M15-N15</f>
        <v>28</v>
      </c>
      <c r="P15" s="231" t="s">
        <v>134</v>
      </c>
      <c r="Q15" s="235"/>
      <c r="R15" s="231"/>
      <c r="S15" s="235"/>
      <c r="T15" s="231"/>
      <c r="U15" s="235"/>
      <c r="V15" s="231"/>
      <c r="W15" s="235"/>
      <c r="X15" s="59"/>
      <c r="Y15" s="59" t="e">
        <f t="shared" si="4"/>
        <v>#VALUE!</v>
      </c>
      <c r="Z15" s="59" t="b">
        <f t="shared" si="5"/>
        <v>1</v>
      </c>
      <c r="AA15" s="59" t="b">
        <f t="shared" si="6"/>
        <v>1</v>
      </c>
      <c r="AB15" s="59" t="b">
        <f t="shared" si="7"/>
        <v>1</v>
      </c>
      <c r="AD15" s="237">
        <v>28</v>
      </c>
      <c r="AE15" s="237">
        <f t="shared" si="2"/>
        <v>0</v>
      </c>
      <c r="AF15" s="237">
        <f t="shared" si="2"/>
        <v>0</v>
      </c>
      <c r="AG15" s="237">
        <f t="shared" si="2"/>
        <v>0</v>
      </c>
      <c r="AH15" s="237">
        <f t="shared" si="2"/>
        <v>0</v>
      </c>
      <c r="AI15" s="237">
        <f t="shared" si="2"/>
        <v>0</v>
      </c>
      <c r="AJ15" s="237">
        <f t="shared" si="2"/>
        <v>0</v>
      </c>
      <c r="AK15" s="237">
        <f t="shared" si="2"/>
        <v>0</v>
      </c>
      <c r="AL15" s="237" t="b">
        <f t="shared" si="3"/>
        <v>1</v>
      </c>
      <c r="AM15" s="59">
        <f t="shared" si="8"/>
        <v>28</v>
      </c>
      <c r="AN15" s="59" t="b">
        <f t="shared" si="9"/>
        <v>1</v>
      </c>
    </row>
    <row r="16" spans="1:40" s="236" customFormat="1" ht="18" customHeight="1">
      <c r="A16" s="238"/>
      <c r="B16" s="226" t="s">
        <v>95</v>
      </c>
      <c r="C16" s="239"/>
      <c r="D16" s="228"/>
      <c r="E16" s="228"/>
      <c r="F16" s="229">
        <f>G16*30</f>
        <v>60</v>
      </c>
      <c r="G16" s="230">
        <v>2</v>
      </c>
      <c r="H16" s="231">
        <f>I16+J16+K16+L16</f>
        <v>28</v>
      </c>
      <c r="I16" s="232">
        <v>8</v>
      </c>
      <c r="J16" s="232"/>
      <c r="K16" s="233">
        <v>20</v>
      </c>
      <c r="L16" s="230"/>
      <c r="M16" s="229">
        <f>G16*2</f>
        <v>4</v>
      </c>
      <c r="N16" s="230"/>
      <c r="O16" s="234">
        <f>F16-H16-M16-N16</f>
        <v>28</v>
      </c>
      <c r="P16" s="231" t="s">
        <v>134</v>
      </c>
      <c r="Q16" s="235"/>
      <c r="R16" s="231"/>
      <c r="S16" s="235"/>
      <c r="T16" s="231"/>
      <c r="U16" s="235"/>
      <c r="V16" s="231"/>
      <c r="W16" s="235"/>
      <c r="X16" s="59"/>
      <c r="Y16" s="59" t="e">
        <f t="shared" si="4"/>
        <v>#VALUE!</v>
      </c>
      <c r="Z16" s="59" t="b">
        <f t="shared" si="5"/>
        <v>1</v>
      </c>
      <c r="AA16" s="59" t="b">
        <f t="shared" si="6"/>
        <v>1</v>
      </c>
      <c r="AB16" s="59" t="b">
        <f t="shared" si="7"/>
        <v>1</v>
      </c>
      <c r="AD16" s="237">
        <v>28</v>
      </c>
      <c r="AE16" s="237">
        <f t="shared" si="2"/>
        <v>0</v>
      </c>
      <c r="AF16" s="237">
        <f t="shared" si="2"/>
        <v>0</v>
      </c>
      <c r="AG16" s="237">
        <f t="shared" si="2"/>
        <v>0</v>
      </c>
      <c r="AH16" s="237">
        <f t="shared" si="2"/>
        <v>0</v>
      </c>
      <c r="AI16" s="237">
        <f t="shared" si="2"/>
        <v>0</v>
      </c>
      <c r="AJ16" s="237">
        <f t="shared" si="2"/>
        <v>0</v>
      </c>
      <c r="AK16" s="237">
        <f t="shared" si="2"/>
        <v>0</v>
      </c>
      <c r="AL16" s="237" t="b">
        <f t="shared" si="3"/>
        <v>1</v>
      </c>
      <c r="AM16" s="59">
        <f t="shared" si="8"/>
        <v>28</v>
      </c>
      <c r="AN16" s="59" t="b">
        <f t="shared" si="9"/>
        <v>1</v>
      </c>
    </row>
    <row r="17" spans="1:40" s="59" customFormat="1" ht="18" customHeight="1">
      <c r="A17" s="240" t="s">
        <v>219</v>
      </c>
      <c r="B17" s="241" t="s">
        <v>86</v>
      </c>
      <c r="C17" s="242">
        <v>1</v>
      </c>
      <c r="D17" s="243"/>
      <c r="E17" s="244"/>
      <c r="F17" s="245">
        <f aca="true" t="shared" si="10" ref="F17:F22">G17*30</f>
        <v>120</v>
      </c>
      <c r="G17" s="246">
        <v>4</v>
      </c>
      <c r="H17" s="247">
        <f>I17+J17+K17+L17</f>
        <v>56</v>
      </c>
      <c r="I17" s="248">
        <v>28</v>
      </c>
      <c r="J17" s="248"/>
      <c r="K17" s="243">
        <v>28</v>
      </c>
      <c r="L17" s="246"/>
      <c r="M17" s="245">
        <f>G17*2</f>
        <v>8</v>
      </c>
      <c r="N17" s="246">
        <v>30</v>
      </c>
      <c r="O17" s="249">
        <f>F17-H17-M17-N17</f>
        <v>26</v>
      </c>
      <c r="P17" s="250">
        <v>4</v>
      </c>
      <c r="Q17" s="251"/>
      <c r="R17" s="252"/>
      <c r="S17" s="253"/>
      <c r="T17" s="250"/>
      <c r="U17" s="253"/>
      <c r="V17" s="250"/>
      <c r="W17" s="253"/>
      <c r="Y17" s="59" t="b">
        <f t="shared" si="4"/>
        <v>1</v>
      </c>
      <c r="Z17" s="59" t="b">
        <f t="shared" si="5"/>
        <v>1</v>
      </c>
      <c r="AA17" s="59" t="b">
        <f t="shared" si="6"/>
        <v>1</v>
      </c>
      <c r="AB17" s="59" t="b">
        <f t="shared" si="7"/>
        <v>1</v>
      </c>
      <c r="AD17" s="116">
        <f>P17*14</f>
        <v>56</v>
      </c>
      <c r="AE17" s="116">
        <f t="shared" si="2"/>
        <v>0</v>
      </c>
      <c r="AF17" s="116">
        <f t="shared" si="2"/>
        <v>0</v>
      </c>
      <c r="AG17" s="116">
        <f t="shared" si="2"/>
        <v>0</v>
      </c>
      <c r="AH17" s="116">
        <f t="shared" si="2"/>
        <v>0</v>
      </c>
      <c r="AI17" s="116">
        <f t="shared" si="2"/>
        <v>0</v>
      </c>
      <c r="AJ17" s="116">
        <f t="shared" si="2"/>
        <v>0</v>
      </c>
      <c r="AK17" s="116">
        <f t="shared" si="2"/>
        <v>0</v>
      </c>
      <c r="AL17" s="116" t="b">
        <f t="shared" si="3"/>
        <v>1</v>
      </c>
      <c r="AM17" s="59">
        <f t="shared" si="8"/>
        <v>56</v>
      </c>
      <c r="AN17" s="59" t="b">
        <f t="shared" si="9"/>
        <v>1</v>
      </c>
    </row>
    <row r="18" spans="1:40" s="59" customFormat="1" ht="18" customHeight="1">
      <c r="A18" s="240" t="s">
        <v>220</v>
      </c>
      <c r="B18" s="241" t="s">
        <v>87</v>
      </c>
      <c r="C18" s="254">
        <v>6</v>
      </c>
      <c r="D18" s="243">
        <v>2</v>
      </c>
      <c r="E18" s="244"/>
      <c r="F18" s="245">
        <f>SUM(F19:F20)</f>
        <v>120</v>
      </c>
      <c r="G18" s="246">
        <f aca="true" t="shared" si="11" ref="G18:O18">SUM(G19:G20)</f>
        <v>4</v>
      </c>
      <c r="H18" s="245">
        <f t="shared" si="11"/>
        <v>56</v>
      </c>
      <c r="I18" s="243">
        <f t="shared" si="11"/>
        <v>28</v>
      </c>
      <c r="J18" s="243">
        <f t="shared" si="11"/>
        <v>8</v>
      </c>
      <c r="K18" s="243">
        <f t="shared" si="11"/>
        <v>20</v>
      </c>
      <c r="L18" s="246">
        <f t="shared" si="11"/>
        <v>0</v>
      </c>
      <c r="M18" s="245">
        <f t="shared" si="11"/>
        <v>8</v>
      </c>
      <c r="N18" s="246">
        <f t="shared" si="11"/>
        <v>30</v>
      </c>
      <c r="O18" s="255">
        <f t="shared" si="11"/>
        <v>26</v>
      </c>
      <c r="P18" s="250"/>
      <c r="Q18" s="253">
        <v>1</v>
      </c>
      <c r="R18" s="250"/>
      <c r="S18" s="253"/>
      <c r="T18" s="250">
        <v>1</v>
      </c>
      <c r="U18" s="253">
        <v>2</v>
      </c>
      <c r="V18" s="252"/>
      <c r="W18" s="253"/>
      <c r="Y18" s="59" t="b">
        <f t="shared" si="4"/>
        <v>1</v>
      </c>
      <c r="Z18" s="59" t="b">
        <f t="shared" si="5"/>
        <v>1</v>
      </c>
      <c r="AA18" s="59" t="b">
        <f t="shared" si="6"/>
        <v>1</v>
      </c>
      <c r="AB18" s="59" t="b">
        <f t="shared" si="7"/>
        <v>1</v>
      </c>
      <c r="AD18" s="116">
        <f>P18*14</f>
        <v>0</v>
      </c>
      <c r="AE18" s="116">
        <f t="shared" si="2"/>
        <v>14</v>
      </c>
      <c r="AF18" s="116">
        <f t="shared" si="2"/>
        <v>0</v>
      </c>
      <c r="AG18" s="116">
        <f t="shared" si="2"/>
        <v>0</v>
      </c>
      <c r="AH18" s="116">
        <f t="shared" si="2"/>
        <v>14</v>
      </c>
      <c r="AI18" s="116">
        <f t="shared" si="2"/>
        <v>28</v>
      </c>
      <c r="AJ18" s="116">
        <f t="shared" si="2"/>
        <v>0</v>
      </c>
      <c r="AK18" s="116">
        <f t="shared" si="2"/>
        <v>0</v>
      </c>
      <c r="AL18" s="116" t="b">
        <f t="shared" si="3"/>
        <v>1</v>
      </c>
      <c r="AM18" s="59">
        <f t="shared" si="8"/>
        <v>56</v>
      </c>
      <c r="AN18" s="59" t="b">
        <f t="shared" si="9"/>
        <v>1</v>
      </c>
    </row>
    <row r="19" spans="1:40" s="259" customFormat="1" ht="18" customHeight="1">
      <c r="A19" s="256"/>
      <c r="B19" s="226" t="s">
        <v>88</v>
      </c>
      <c r="C19" s="257"/>
      <c r="D19" s="258"/>
      <c r="E19" s="258"/>
      <c r="F19" s="229">
        <f>G19*30</f>
        <v>90</v>
      </c>
      <c r="G19" s="230">
        <v>3</v>
      </c>
      <c r="H19" s="231">
        <f>I19+J19+K19+L19</f>
        <v>42</v>
      </c>
      <c r="I19" s="232">
        <v>22</v>
      </c>
      <c r="J19" s="232"/>
      <c r="K19" s="233">
        <v>20</v>
      </c>
      <c r="L19" s="230"/>
      <c r="M19" s="229">
        <f>G19*2</f>
        <v>6</v>
      </c>
      <c r="N19" s="230">
        <v>30</v>
      </c>
      <c r="O19" s="234">
        <f>F19-H19-M19-N19</f>
        <v>12</v>
      </c>
      <c r="P19" s="231"/>
      <c r="Q19" s="235"/>
      <c r="R19" s="231"/>
      <c r="S19" s="235"/>
      <c r="T19" s="231" t="s">
        <v>134</v>
      </c>
      <c r="U19" s="235" t="s">
        <v>134</v>
      </c>
      <c r="V19" s="229"/>
      <c r="W19" s="230"/>
      <c r="X19" s="59"/>
      <c r="Y19" s="59" t="e">
        <f t="shared" si="4"/>
        <v>#VALUE!</v>
      </c>
      <c r="Z19" s="59" t="b">
        <f t="shared" si="5"/>
        <v>1</v>
      </c>
      <c r="AA19" s="59" t="b">
        <f t="shared" si="6"/>
        <v>1</v>
      </c>
      <c r="AB19" s="59" t="b">
        <f t="shared" si="7"/>
        <v>1</v>
      </c>
      <c r="AD19" s="237">
        <f>P19*14</f>
        <v>0</v>
      </c>
      <c r="AE19" s="237">
        <f t="shared" si="2"/>
        <v>0</v>
      </c>
      <c r="AF19" s="237">
        <f t="shared" si="2"/>
        <v>0</v>
      </c>
      <c r="AG19" s="237">
        <f t="shared" si="2"/>
        <v>0</v>
      </c>
      <c r="AH19" s="237">
        <v>14</v>
      </c>
      <c r="AI19" s="237">
        <v>28</v>
      </c>
      <c r="AJ19" s="237">
        <f t="shared" si="2"/>
        <v>0</v>
      </c>
      <c r="AK19" s="237">
        <f t="shared" si="2"/>
        <v>0</v>
      </c>
      <c r="AL19" s="237" t="b">
        <f t="shared" si="3"/>
        <v>1</v>
      </c>
      <c r="AM19" s="59">
        <f t="shared" si="8"/>
        <v>42</v>
      </c>
      <c r="AN19" s="59" t="b">
        <f t="shared" si="9"/>
        <v>1</v>
      </c>
    </row>
    <row r="20" spans="1:40" s="259" customFormat="1" ht="18" customHeight="1">
      <c r="A20" s="238"/>
      <c r="B20" s="226" t="s">
        <v>89</v>
      </c>
      <c r="C20" s="257"/>
      <c r="D20" s="258"/>
      <c r="E20" s="258"/>
      <c r="F20" s="229">
        <f>G20*30</f>
        <v>30</v>
      </c>
      <c r="G20" s="230">
        <v>1</v>
      </c>
      <c r="H20" s="231">
        <f>I20+J20+K20+L20</f>
        <v>14</v>
      </c>
      <c r="I20" s="232">
        <v>6</v>
      </c>
      <c r="J20" s="232">
        <v>8</v>
      </c>
      <c r="K20" s="233"/>
      <c r="L20" s="230"/>
      <c r="M20" s="229">
        <f>G20*2</f>
        <v>2</v>
      </c>
      <c r="N20" s="230"/>
      <c r="O20" s="234">
        <f>F20-H20-M20-N20</f>
        <v>14</v>
      </c>
      <c r="P20" s="231"/>
      <c r="Q20" s="235" t="s">
        <v>134</v>
      </c>
      <c r="R20" s="231"/>
      <c r="S20" s="235"/>
      <c r="T20" s="231"/>
      <c r="U20" s="235"/>
      <c r="V20" s="229"/>
      <c r="W20" s="230"/>
      <c r="X20" s="59"/>
      <c r="Y20" s="59" t="e">
        <f t="shared" si="4"/>
        <v>#VALUE!</v>
      </c>
      <c r="Z20" s="59" t="b">
        <f t="shared" si="5"/>
        <v>1</v>
      </c>
      <c r="AA20" s="59" t="b">
        <f t="shared" si="6"/>
        <v>1</v>
      </c>
      <c r="AB20" s="59" t="b">
        <f t="shared" si="7"/>
        <v>1</v>
      </c>
      <c r="AD20" s="237">
        <f>P20*14</f>
        <v>0</v>
      </c>
      <c r="AE20" s="237">
        <v>14</v>
      </c>
      <c r="AF20" s="237">
        <f t="shared" si="2"/>
        <v>0</v>
      </c>
      <c r="AG20" s="237">
        <f t="shared" si="2"/>
        <v>0</v>
      </c>
      <c r="AH20" s="237">
        <f t="shared" si="2"/>
        <v>0</v>
      </c>
      <c r="AI20" s="237">
        <f t="shared" si="2"/>
        <v>0</v>
      </c>
      <c r="AJ20" s="237">
        <f t="shared" si="2"/>
        <v>0</v>
      </c>
      <c r="AK20" s="237">
        <f t="shared" si="2"/>
        <v>0</v>
      </c>
      <c r="AL20" s="237" t="b">
        <f t="shared" si="3"/>
        <v>1</v>
      </c>
      <c r="AM20" s="59">
        <f t="shared" si="8"/>
        <v>14</v>
      </c>
      <c r="AN20" s="59" t="b">
        <f t="shared" si="9"/>
        <v>1</v>
      </c>
    </row>
    <row r="21" spans="1:40" s="59" customFormat="1" ht="18" customHeight="1">
      <c r="A21" s="240" t="s">
        <v>221</v>
      </c>
      <c r="B21" s="241" t="s">
        <v>144</v>
      </c>
      <c r="C21" s="254">
        <v>2</v>
      </c>
      <c r="D21" s="243"/>
      <c r="E21" s="244"/>
      <c r="F21" s="245">
        <f t="shared" si="10"/>
        <v>300</v>
      </c>
      <c r="G21" s="246">
        <v>10</v>
      </c>
      <c r="H21" s="247">
        <f>I21+J21+K21+L21</f>
        <v>140</v>
      </c>
      <c r="I21" s="248"/>
      <c r="J21" s="248">
        <v>140</v>
      </c>
      <c r="K21" s="243"/>
      <c r="L21" s="246"/>
      <c r="M21" s="245">
        <f>G21*2</f>
        <v>20</v>
      </c>
      <c r="N21" s="246">
        <v>30</v>
      </c>
      <c r="O21" s="249">
        <f>F21-H21-M21-N21</f>
        <v>110</v>
      </c>
      <c r="P21" s="250">
        <v>6</v>
      </c>
      <c r="Q21" s="253">
        <v>4</v>
      </c>
      <c r="R21" s="250"/>
      <c r="S21" s="253"/>
      <c r="T21" s="250"/>
      <c r="U21" s="253"/>
      <c r="V21" s="250"/>
      <c r="W21" s="253"/>
      <c r="Y21" s="59" t="b">
        <f t="shared" si="4"/>
        <v>1</v>
      </c>
      <c r="Z21" s="59" t="b">
        <f t="shared" si="5"/>
        <v>1</v>
      </c>
      <c r="AA21" s="59" t="b">
        <f t="shared" si="6"/>
        <v>1</v>
      </c>
      <c r="AB21" s="59" t="b">
        <f t="shared" si="7"/>
        <v>1</v>
      </c>
      <c r="AD21" s="116">
        <f t="shared" si="2"/>
        <v>84</v>
      </c>
      <c r="AE21" s="116">
        <f t="shared" si="2"/>
        <v>56</v>
      </c>
      <c r="AF21" s="116">
        <f t="shared" si="2"/>
        <v>0</v>
      </c>
      <c r="AG21" s="116">
        <f t="shared" si="2"/>
        <v>0</v>
      </c>
      <c r="AH21" s="116">
        <f t="shared" si="2"/>
        <v>0</v>
      </c>
      <c r="AI21" s="116">
        <f t="shared" si="2"/>
        <v>0</v>
      </c>
      <c r="AJ21" s="116">
        <f t="shared" si="2"/>
        <v>0</v>
      </c>
      <c r="AK21" s="116">
        <f t="shared" si="2"/>
        <v>0</v>
      </c>
      <c r="AL21" s="116" t="b">
        <f t="shared" si="3"/>
        <v>1</v>
      </c>
      <c r="AM21" s="59">
        <f t="shared" si="8"/>
        <v>140</v>
      </c>
      <c r="AN21" s="59" t="b">
        <f t="shared" si="9"/>
        <v>1</v>
      </c>
    </row>
    <row r="22" spans="1:40" s="59" customFormat="1" ht="18" customHeight="1" thickBot="1">
      <c r="A22" s="260" t="s">
        <v>222</v>
      </c>
      <c r="B22" s="261" t="s">
        <v>90</v>
      </c>
      <c r="C22" s="262"/>
      <c r="D22" s="263">
        <v>1.2</v>
      </c>
      <c r="E22" s="264"/>
      <c r="F22" s="265">
        <f t="shared" si="10"/>
        <v>120</v>
      </c>
      <c r="G22" s="266">
        <v>4</v>
      </c>
      <c r="H22" s="267">
        <f>I22+J22+K22+L22</f>
        <v>68</v>
      </c>
      <c r="I22" s="268"/>
      <c r="J22" s="268">
        <f>P7*2+Q7*2</f>
        <v>68</v>
      </c>
      <c r="K22" s="263"/>
      <c r="L22" s="266"/>
      <c r="M22" s="265">
        <f>G22*2</f>
        <v>8</v>
      </c>
      <c r="N22" s="266"/>
      <c r="O22" s="269">
        <f>F22-H22-M22-N22</f>
        <v>44</v>
      </c>
      <c r="P22" s="270">
        <v>2</v>
      </c>
      <c r="Q22" s="271">
        <v>2</v>
      </c>
      <c r="R22" s="270"/>
      <c r="S22" s="271"/>
      <c r="T22" s="270"/>
      <c r="U22" s="271"/>
      <c r="V22" s="270"/>
      <c r="W22" s="271"/>
      <c r="Y22" s="59" t="b">
        <f t="shared" si="4"/>
        <v>1</v>
      </c>
      <c r="Z22" s="59" t="b">
        <f t="shared" si="5"/>
        <v>1</v>
      </c>
      <c r="AA22" s="237" t="b">
        <f>P7*2+Q7*2=I22+J22+K22+L22</f>
        <v>1</v>
      </c>
      <c r="AB22" s="59" t="b">
        <f t="shared" si="7"/>
        <v>1</v>
      </c>
      <c r="AD22" s="116">
        <f>AD10*2</f>
        <v>36</v>
      </c>
      <c r="AE22" s="116">
        <f>AE10*2</f>
        <v>32</v>
      </c>
      <c r="AF22" s="116">
        <f t="shared" si="2"/>
        <v>0</v>
      </c>
      <c r="AG22" s="116">
        <f t="shared" si="2"/>
        <v>0</v>
      </c>
      <c r="AH22" s="116">
        <f t="shared" si="2"/>
        <v>0</v>
      </c>
      <c r="AI22" s="116">
        <f t="shared" si="2"/>
        <v>0</v>
      </c>
      <c r="AJ22" s="116">
        <f t="shared" si="2"/>
        <v>0</v>
      </c>
      <c r="AK22" s="116">
        <f t="shared" si="2"/>
        <v>0</v>
      </c>
      <c r="AL22" s="116" t="b">
        <f t="shared" si="3"/>
        <v>1</v>
      </c>
      <c r="AM22" s="59">
        <f t="shared" si="8"/>
        <v>68</v>
      </c>
      <c r="AN22" s="59" t="b">
        <f t="shared" si="9"/>
        <v>1</v>
      </c>
    </row>
    <row r="23" spans="1:40" s="116" customFormat="1" ht="18" customHeight="1" thickBot="1">
      <c r="A23" s="731" t="s">
        <v>16</v>
      </c>
      <c r="B23" s="732"/>
      <c r="C23" s="272">
        <v>3</v>
      </c>
      <c r="D23" s="272">
        <v>4</v>
      </c>
      <c r="E23" s="272">
        <v>0</v>
      </c>
      <c r="F23" s="272">
        <f>F12+F17+F18+F21+F22</f>
        <v>840</v>
      </c>
      <c r="G23" s="272">
        <f aca="true" t="shared" si="12" ref="G23:W23">G12+G17+G18+G21+G22</f>
        <v>28</v>
      </c>
      <c r="H23" s="272">
        <f t="shared" si="12"/>
        <v>404</v>
      </c>
      <c r="I23" s="272">
        <f t="shared" si="12"/>
        <v>76</v>
      </c>
      <c r="J23" s="272">
        <f t="shared" si="12"/>
        <v>242</v>
      </c>
      <c r="K23" s="272">
        <f t="shared" si="12"/>
        <v>86</v>
      </c>
      <c r="L23" s="272">
        <f t="shared" si="12"/>
        <v>0</v>
      </c>
      <c r="M23" s="272">
        <f t="shared" si="12"/>
        <v>56</v>
      </c>
      <c r="N23" s="272">
        <f t="shared" si="12"/>
        <v>90</v>
      </c>
      <c r="O23" s="272">
        <f t="shared" si="12"/>
        <v>290</v>
      </c>
      <c r="P23" s="272">
        <f t="shared" si="12"/>
        <v>18</v>
      </c>
      <c r="Q23" s="272">
        <f t="shared" si="12"/>
        <v>7</v>
      </c>
      <c r="R23" s="272">
        <f t="shared" si="12"/>
        <v>0</v>
      </c>
      <c r="S23" s="272">
        <f t="shared" si="12"/>
        <v>0</v>
      </c>
      <c r="T23" s="272">
        <f t="shared" si="12"/>
        <v>1</v>
      </c>
      <c r="U23" s="272">
        <f t="shared" si="12"/>
        <v>2</v>
      </c>
      <c r="V23" s="272">
        <f t="shared" si="12"/>
        <v>0</v>
      </c>
      <c r="W23" s="272">
        <f t="shared" si="12"/>
        <v>0</v>
      </c>
      <c r="X23" s="59"/>
      <c r="Y23" s="59" t="b">
        <f t="shared" si="4"/>
        <v>1</v>
      </c>
      <c r="Z23" s="59" t="b">
        <f t="shared" si="5"/>
        <v>1</v>
      </c>
      <c r="AA23" s="59"/>
      <c r="AB23" s="59" t="b">
        <f t="shared" si="7"/>
        <v>1</v>
      </c>
      <c r="AM23" s="273">
        <f>AM12+AM17+AM18+AM21+AM22</f>
        <v>404</v>
      </c>
      <c r="AN23" s="59" t="b">
        <f t="shared" si="9"/>
        <v>1</v>
      </c>
    </row>
    <row r="24" spans="1:40" s="20" customFormat="1" ht="18" customHeight="1">
      <c r="A24" s="19" t="s">
        <v>215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38"/>
      <c r="X24" s="59"/>
      <c r="Y24" s="59"/>
      <c r="Z24" s="59"/>
      <c r="AA24" s="59"/>
      <c r="AB24" s="59"/>
      <c r="AM24" s="59"/>
      <c r="AN24" s="59"/>
    </row>
    <row r="25" spans="1:40" s="20" customFormat="1" ht="18" customHeight="1" thickBot="1">
      <c r="A25" s="127" t="s">
        <v>216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38"/>
      <c r="X25" s="59"/>
      <c r="Y25" s="59"/>
      <c r="Z25" s="59"/>
      <c r="AA25" s="59"/>
      <c r="AB25" s="59"/>
      <c r="AM25" s="59"/>
      <c r="AN25" s="59"/>
    </row>
    <row r="26" spans="1:40" s="59" customFormat="1" ht="18" customHeight="1">
      <c r="A26" s="215" t="s">
        <v>217</v>
      </c>
      <c r="B26" s="216" t="s">
        <v>96</v>
      </c>
      <c r="C26" s="220" t="s">
        <v>188</v>
      </c>
      <c r="D26" s="274">
        <v>8</v>
      </c>
      <c r="E26" s="221"/>
      <c r="F26" s="220">
        <f>SUM(F27:F35)</f>
        <v>780</v>
      </c>
      <c r="G26" s="221">
        <f aca="true" t="shared" si="13" ref="G26:O26">SUM(G27:G35)</f>
        <v>26</v>
      </c>
      <c r="H26" s="220">
        <f t="shared" si="13"/>
        <v>364</v>
      </c>
      <c r="I26" s="218">
        <f t="shared" si="13"/>
        <v>104</v>
      </c>
      <c r="J26" s="218">
        <f t="shared" si="13"/>
        <v>110</v>
      </c>
      <c r="K26" s="218">
        <f t="shared" si="13"/>
        <v>100</v>
      </c>
      <c r="L26" s="221">
        <f t="shared" si="13"/>
        <v>50</v>
      </c>
      <c r="M26" s="220">
        <f t="shared" si="13"/>
        <v>52</v>
      </c>
      <c r="N26" s="221">
        <f t="shared" si="13"/>
        <v>120</v>
      </c>
      <c r="O26" s="222">
        <f t="shared" si="13"/>
        <v>244</v>
      </c>
      <c r="P26" s="321">
        <f>SUM(P27:P35)</f>
        <v>4</v>
      </c>
      <c r="Q26" s="320">
        <f aca="true" t="shared" si="14" ref="Q26:W26">SUM(Q27:Q35)</f>
        <v>3</v>
      </c>
      <c r="R26" s="321">
        <f t="shared" si="14"/>
        <v>4</v>
      </c>
      <c r="S26" s="320">
        <f t="shared" si="14"/>
        <v>3</v>
      </c>
      <c r="T26" s="321">
        <f t="shared" si="14"/>
        <v>3</v>
      </c>
      <c r="U26" s="320">
        <f t="shared" si="14"/>
        <v>3</v>
      </c>
      <c r="V26" s="321">
        <f t="shared" si="14"/>
        <v>3</v>
      </c>
      <c r="W26" s="320">
        <f t="shared" si="14"/>
        <v>3</v>
      </c>
      <c r="Y26" s="59" t="b">
        <f t="shared" si="4"/>
        <v>1</v>
      </c>
      <c r="Z26" s="59" t="b">
        <f t="shared" si="5"/>
        <v>1</v>
      </c>
      <c r="AA26" s="59" t="b">
        <f t="shared" si="6"/>
        <v>1</v>
      </c>
      <c r="AB26" s="59" t="b">
        <f t="shared" si="7"/>
        <v>1</v>
      </c>
      <c r="AD26" s="116">
        <f aca="true" t="shared" si="15" ref="AD26:AK41">P26*14</f>
        <v>56</v>
      </c>
      <c r="AE26" s="116">
        <f t="shared" si="15"/>
        <v>42</v>
      </c>
      <c r="AF26" s="116">
        <f t="shared" si="15"/>
        <v>56</v>
      </c>
      <c r="AG26" s="116">
        <f t="shared" si="15"/>
        <v>42</v>
      </c>
      <c r="AH26" s="116">
        <f t="shared" si="15"/>
        <v>42</v>
      </c>
      <c r="AI26" s="116">
        <v>42</v>
      </c>
      <c r="AJ26" s="116">
        <f t="shared" si="15"/>
        <v>42</v>
      </c>
      <c r="AK26" s="116">
        <f t="shared" si="15"/>
        <v>42</v>
      </c>
      <c r="AL26" s="116" t="b">
        <f aca="true" t="shared" si="16" ref="AL26:AL63">AD26+AE26+AF26+AG26+AH26+AI26+AJ26+AK26=H26</f>
        <v>1</v>
      </c>
      <c r="AM26" s="59">
        <f t="shared" si="8"/>
        <v>364</v>
      </c>
      <c r="AN26" s="59" t="b">
        <f t="shared" si="9"/>
        <v>1</v>
      </c>
    </row>
    <row r="27" spans="1:40" s="236" customFormat="1" ht="18" customHeight="1">
      <c r="A27" s="256"/>
      <c r="B27" s="226" t="s">
        <v>163</v>
      </c>
      <c r="C27" s="733">
        <v>1</v>
      </c>
      <c r="D27" s="275"/>
      <c r="E27" s="276"/>
      <c r="F27" s="277">
        <f>G27*30</f>
        <v>60</v>
      </c>
      <c r="G27" s="276">
        <v>2</v>
      </c>
      <c r="H27" s="231">
        <f>I27+J27+K27+L27</f>
        <v>28</v>
      </c>
      <c r="I27" s="278">
        <v>10</v>
      </c>
      <c r="J27" s="278"/>
      <c r="K27" s="279">
        <v>8</v>
      </c>
      <c r="L27" s="276">
        <v>10</v>
      </c>
      <c r="M27" s="277">
        <f>G27*2</f>
        <v>4</v>
      </c>
      <c r="N27" s="276">
        <v>15</v>
      </c>
      <c r="O27" s="234">
        <f>F27-H27-M27-N27</f>
        <v>13</v>
      </c>
      <c r="P27" s="280">
        <v>2</v>
      </c>
      <c r="Q27" s="281"/>
      <c r="R27" s="280"/>
      <c r="S27" s="235"/>
      <c r="T27" s="231"/>
      <c r="U27" s="235"/>
      <c r="V27" s="231"/>
      <c r="W27" s="235"/>
      <c r="X27" s="59"/>
      <c r="Y27" s="59" t="b">
        <f t="shared" si="4"/>
        <v>1</v>
      </c>
      <c r="Z27" s="59" t="b">
        <f t="shared" si="5"/>
        <v>1</v>
      </c>
      <c r="AA27" s="59" t="b">
        <f t="shared" si="6"/>
        <v>1</v>
      </c>
      <c r="AB27" s="59" t="b">
        <f t="shared" si="7"/>
        <v>1</v>
      </c>
      <c r="AD27" s="282">
        <v>28</v>
      </c>
      <c r="AE27" s="282">
        <f t="shared" si="15"/>
        <v>0</v>
      </c>
      <c r="AF27" s="282">
        <f t="shared" si="15"/>
        <v>0</v>
      </c>
      <c r="AG27" s="282">
        <f t="shared" si="15"/>
        <v>0</v>
      </c>
      <c r="AH27" s="282">
        <f t="shared" si="15"/>
        <v>0</v>
      </c>
      <c r="AI27" s="282">
        <f t="shared" si="15"/>
        <v>0</v>
      </c>
      <c r="AJ27" s="282">
        <f t="shared" si="15"/>
        <v>0</v>
      </c>
      <c r="AK27" s="282">
        <f t="shared" si="15"/>
        <v>0</v>
      </c>
      <c r="AL27" s="282" t="b">
        <f t="shared" si="16"/>
        <v>1</v>
      </c>
      <c r="AM27" s="59">
        <f t="shared" si="8"/>
        <v>28</v>
      </c>
      <c r="AN27" s="59" t="b">
        <f t="shared" si="9"/>
        <v>1</v>
      </c>
    </row>
    <row r="28" spans="1:40" s="236" customFormat="1" ht="18" customHeight="1">
      <c r="A28" s="225"/>
      <c r="B28" s="226" t="s">
        <v>164</v>
      </c>
      <c r="C28" s="734"/>
      <c r="D28" s="275"/>
      <c r="E28" s="276"/>
      <c r="F28" s="277">
        <f aca="true" t="shared" si="17" ref="F28:F35">G28*30</f>
        <v>60</v>
      </c>
      <c r="G28" s="276">
        <v>2</v>
      </c>
      <c r="H28" s="231">
        <f aca="true" t="shared" si="18" ref="H28:H41">I28+J28+K28+L28</f>
        <v>28</v>
      </c>
      <c r="I28" s="278">
        <v>10</v>
      </c>
      <c r="J28" s="278">
        <v>10</v>
      </c>
      <c r="K28" s="279">
        <v>8</v>
      </c>
      <c r="L28" s="276"/>
      <c r="M28" s="277">
        <f aca="true" t="shared" si="19" ref="M28:M35">G28*2</f>
        <v>4</v>
      </c>
      <c r="N28" s="276">
        <v>15</v>
      </c>
      <c r="O28" s="234">
        <f aca="true" t="shared" si="20" ref="O28:O35">F28-H28-M28-N28</f>
        <v>13</v>
      </c>
      <c r="P28" s="280">
        <v>2</v>
      </c>
      <c r="Q28" s="281"/>
      <c r="R28" s="280"/>
      <c r="S28" s="235"/>
      <c r="T28" s="231"/>
      <c r="U28" s="235"/>
      <c r="V28" s="231"/>
      <c r="W28" s="235"/>
      <c r="X28" s="59"/>
      <c r="Y28" s="59" t="b">
        <f t="shared" si="4"/>
        <v>1</v>
      </c>
      <c r="Z28" s="59" t="b">
        <f t="shared" si="5"/>
        <v>1</v>
      </c>
      <c r="AA28" s="59" t="b">
        <f t="shared" si="6"/>
        <v>1</v>
      </c>
      <c r="AB28" s="59" t="b">
        <f t="shared" si="7"/>
        <v>1</v>
      </c>
      <c r="AD28" s="282">
        <v>28</v>
      </c>
      <c r="AE28" s="282">
        <f t="shared" si="15"/>
        <v>0</v>
      </c>
      <c r="AF28" s="282">
        <f t="shared" si="15"/>
        <v>0</v>
      </c>
      <c r="AG28" s="282">
        <f t="shared" si="15"/>
        <v>0</v>
      </c>
      <c r="AH28" s="282">
        <f t="shared" si="15"/>
        <v>0</v>
      </c>
      <c r="AI28" s="282">
        <f t="shared" si="15"/>
        <v>0</v>
      </c>
      <c r="AJ28" s="282">
        <f t="shared" si="15"/>
        <v>0</v>
      </c>
      <c r="AK28" s="282">
        <f t="shared" si="15"/>
        <v>0</v>
      </c>
      <c r="AL28" s="282" t="b">
        <f t="shared" si="16"/>
        <v>1</v>
      </c>
      <c r="AM28" s="59">
        <f t="shared" si="8"/>
        <v>28</v>
      </c>
      <c r="AN28" s="59" t="b">
        <f t="shared" si="9"/>
        <v>1</v>
      </c>
    </row>
    <row r="29" spans="1:40" s="236" customFormat="1" ht="18" customHeight="1">
      <c r="A29" s="225"/>
      <c r="B29" s="226" t="s">
        <v>169</v>
      </c>
      <c r="C29" s="733">
        <v>3</v>
      </c>
      <c r="D29" s="283"/>
      <c r="E29" s="276"/>
      <c r="F29" s="277">
        <f t="shared" si="17"/>
        <v>90</v>
      </c>
      <c r="G29" s="276">
        <v>3</v>
      </c>
      <c r="H29" s="231">
        <f t="shared" si="18"/>
        <v>42</v>
      </c>
      <c r="I29" s="278">
        <v>12</v>
      </c>
      <c r="J29" s="278">
        <v>20</v>
      </c>
      <c r="K29" s="279">
        <v>10</v>
      </c>
      <c r="L29" s="276"/>
      <c r="M29" s="277">
        <f t="shared" si="19"/>
        <v>6</v>
      </c>
      <c r="N29" s="276">
        <v>15</v>
      </c>
      <c r="O29" s="234">
        <f t="shared" si="20"/>
        <v>27</v>
      </c>
      <c r="P29" s="280"/>
      <c r="Q29" s="281">
        <v>3</v>
      </c>
      <c r="R29" s="280"/>
      <c r="S29" s="235"/>
      <c r="T29" s="231"/>
      <c r="U29" s="235"/>
      <c r="V29" s="231"/>
      <c r="W29" s="235"/>
      <c r="X29" s="59"/>
      <c r="Y29" s="59" t="b">
        <f t="shared" si="4"/>
        <v>1</v>
      </c>
      <c r="Z29" s="59" t="b">
        <f t="shared" si="5"/>
        <v>1</v>
      </c>
      <c r="AA29" s="59" t="b">
        <f t="shared" si="6"/>
        <v>1</v>
      </c>
      <c r="AB29" s="59" t="b">
        <f t="shared" si="7"/>
        <v>1</v>
      </c>
      <c r="AD29" s="282">
        <f aca="true" t="shared" si="21" ref="AD29:AD35">P29*14</f>
        <v>0</v>
      </c>
      <c r="AE29" s="282">
        <v>42</v>
      </c>
      <c r="AF29" s="282">
        <f t="shared" si="15"/>
        <v>0</v>
      </c>
      <c r="AG29" s="282">
        <f t="shared" si="15"/>
        <v>0</v>
      </c>
      <c r="AH29" s="282">
        <f t="shared" si="15"/>
        <v>0</v>
      </c>
      <c r="AI29" s="282">
        <f t="shared" si="15"/>
        <v>0</v>
      </c>
      <c r="AJ29" s="282">
        <f t="shared" si="15"/>
        <v>0</v>
      </c>
      <c r="AK29" s="282">
        <f t="shared" si="15"/>
        <v>0</v>
      </c>
      <c r="AL29" s="282" t="b">
        <f t="shared" si="16"/>
        <v>1</v>
      </c>
      <c r="AM29" s="59">
        <f t="shared" si="8"/>
        <v>42</v>
      </c>
      <c r="AN29" s="59" t="b">
        <f t="shared" si="9"/>
        <v>1</v>
      </c>
    </row>
    <row r="30" spans="1:40" s="236" customFormat="1" ht="18" customHeight="1">
      <c r="A30" s="225"/>
      <c r="B30" s="226" t="s">
        <v>165</v>
      </c>
      <c r="C30" s="734"/>
      <c r="D30" s="275"/>
      <c r="E30" s="276"/>
      <c r="F30" s="277">
        <f t="shared" si="17"/>
        <v>120</v>
      </c>
      <c r="G30" s="276">
        <v>4</v>
      </c>
      <c r="H30" s="231">
        <f t="shared" si="18"/>
        <v>56</v>
      </c>
      <c r="I30" s="278">
        <v>12</v>
      </c>
      <c r="J30" s="278">
        <v>20</v>
      </c>
      <c r="K30" s="279">
        <v>24</v>
      </c>
      <c r="L30" s="276"/>
      <c r="M30" s="277">
        <f t="shared" si="19"/>
        <v>8</v>
      </c>
      <c r="N30" s="276">
        <v>15</v>
      </c>
      <c r="O30" s="234">
        <f t="shared" si="20"/>
        <v>41</v>
      </c>
      <c r="P30" s="280"/>
      <c r="Q30" s="281"/>
      <c r="R30" s="280">
        <v>4</v>
      </c>
      <c r="S30" s="235"/>
      <c r="T30" s="231"/>
      <c r="U30" s="235"/>
      <c r="V30" s="231"/>
      <c r="W30" s="235"/>
      <c r="X30" s="59"/>
      <c r="Y30" s="59" t="b">
        <f t="shared" si="4"/>
        <v>1</v>
      </c>
      <c r="Z30" s="59" t="b">
        <f t="shared" si="5"/>
        <v>1</v>
      </c>
      <c r="AA30" s="59" t="b">
        <f t="shared" si="6"/>
        <v>1</v>
      </c>
      <c r="AB30" s="59" t="b">
        <f t="shared" si="7"/>
        <v>1</v>
      </c>
      <c r="AD30" s="282">
        <f t="shared" si="21"/>
        <v>0</v>
      </c>
      <c r="AE30" s="282">
        <f t="shared" si="15"/>
        <v>0</v>
      </c>
      <c r="AF30" s="282">
        <v>56</v>
      </c>
      <c r="AG30" s="282">
        <f t="shared" si="15"/>
        <v>0</v>
      </c>
      <c r="AH30" s="282">
        <f t="shared" si="15"/>
        <v>0</v>
      </c>
      <c r="AI30" s="282">
        <f t="shared" si="15"/>
        <v>0</v>
      </c>
      <c r="AJ30" s="282">
        <f t="shared" si="15"/>
        <v>0</v>
      </c>
      <c r="AK30" s="282">
        <f t="shared" si="15"/>
        <v>0</v>
      </c>
      <c r="AL30" s="282" t="b">
        <f t="shared" si="16"/>
        <v>1</v>
      </c>
      <c r="AM30" s="59">
        <f t="shared" si="8"/>
        <v>56</v>
      </c>
      <c r="AN30" s="59" t="b">
        <f t="shared" si="9"/>
        <v>1</v>
      </c>
    </row>
    <row r="31" spans="1:40" s="236" customFormat="1" ht="18" customHeight="1">
      <c r="A31" s="225"/>
      <c r="B31" s="226" t="s">
        <v>166</v>
      </c>
      <c r="C31" s="733">
        <v>5</v>
      </c>
      <c r="D31" s="283"/>
      <c r="E31" s="276"/>
      <c r="F31" s="277">
        <f t="shared" si="17"/>
        <v>90</v>
      </c>
      <c r="G31" s="276">
        <v>3</v>
      </c>
      <c r="H31" s="231">
        <f t="shared" si="18"/>
        <v>42</v>
      </c>
      <c r="I31" s="278">
        <v>12</v>
      </c>
      <c r="J31" s="278">
        <v>20</v>
      </c>
      <c r="K31" s="279">
        <v>10</v>
      </c>
      <c r="L31" s="276"/>
      <c r="M31" s="277">
        <f t="shared" si="19"/>
        <v>6</v>
      </c>
      <c r="N31" s="276">
        <v>15</v>
      </c>
      <c r="O31" s="234">
        <f t="shared" si="20"/>
        <v>27</v>
      </c>
      <c r="P31" s="280"/>
      <c r="Q31" s="281"/>
      <c r="R31" s="280"/>
      <c r="S31" s="235">
        <v>3</v>
      </c>
      <c r="T31" s="231"/>
      <c r="U31" s="235"/>
      <c r="V31" s="231"/>
      <c r="W31" s="235"/>
      <c r="X31" s="59"/>
      <c r="Y31" s="59" t="b">
        <f t="shared" si="4"/>
        <v>1</v>
      </c>
      <c r="Z31" s="59" t="b">
        <f t="shared" si="5"/>
        <v>1</v>
      </c>
      <c r="AA31" s="59" t="b">
        <f t="shared" si="6"/>
        <v>1</v>
      </c>
      <c r="AB31" s="59" t="b">
        <f t="shared" si="7"/>
        <v>1</v>
      </c>
      <c r="AD31" s="282">
        <f t="shared" si="21"/>
        <v>0</v>
      </c>
      <c r="AE31" s="282">
        <f t="shared" si="15"/>
        <v>0</v>
      </c>
      <c r="AF31" s="282">
        <f t="shared" si="15"/>
        <v>0</v>
      </c>
      <c r="AG31" s="282">
        <v>42</v>
      </c>
      <c r="AH31" s="282">
        <f t="shared" si="15"/>
        <v>0</v>
      </c>
      <c r="AI31" s="282">
        <f t="shared" si="15"/>
        <v>0</v>
      </c>
      <c r="AJ31" s="282">
        <f t="shared" si="15"/>
        <v>0</v>
      </c>
      <c r="AK31" s="282">
        <f t="shared" si="15"/>
        <v>0</v>
      </c>
      <c r="AL31" s="282" t="b">
        <f t="shared" si="16"/>
        <v>1</v>
      </c>
      <c r="AM31" s="59">
        <f t="shared" si="8"/>
        <v>42</v>
      </c>
      <c r="AN31" s="59" t="b">
        <f t="shared" si="9"/>
        <v>1</v>
      </c>
    </row>
    <row r="32" spans="1:40" s="236" customFormat="1" ht="18" customHeight="1">
      <c r="A32" s="225"/>
      <c r="B32" s="226" t="s">
        <v>167</v>
      </c>
      <c r="C32" s="734"/>
      <c r="D32" s="275"/>
      <c r="E32" s="276"/>
      <c r="F32" s="277">
        <f t="shared" si="17"/>
        <v>90</v>
      </c>
      <c r="G32" s="276">
        <v>3</v>
      </c>
      <c r="H32" s="231">
        <f t="shared" si="18"/>
        <v>42</v>
      </c>
      <c r="I32" s="278">
        <v>12</v>
      </c>
      <c r="J32" s="278">
        <v>20</v>
      </c>
      <c r="K32" s="279">
        <v>10</v>
      </c>
      <c r="L32" s="276"/>
      <c r="M32" s="277">
        <f t="shared" si="19"/>
        <v>6</v>
      </c>
      <c r="N32" s="276">
        <v>15</v>
      </c>
      <c r="O32" s="234">
        <f t="shared" si="20"/>
        <v>27</v>
      </c>
      <c r="P32" s="280"/>
      <c r="Q32" s="281"/>
      <c r="R32" s="280"/>
      <c r="S32" s="235"/>
      <c r="T32" s="231">
        <v>3</v>
      </c>
      <c r="U32" s="235"/>
      <c r="V32" s="231"/>
      <c r="W32" s="235"/>
      <c r="X32" s="59"/>
      <c r="Y32" s="59" t="b">
        <f t="shared" si="4"/>
        <v>1</v>
      </c>
      <c r="Z32" s="59" t="b">
        <f t="shared" si="5"/>
        <v>1</v>
      </c>
      <c r="AA32" s="59" t="b">
        <f t="shared" si="6"/>
        <v>1</v>
      </c>
      <c r="AB32" s="59" t="b">
        <f t="shared" si="7"/>
        <v>1</v>
      </c>
      <c r="AD32" s="282">
        <f t="shared" si="21"/>
        <v>0</v>
      </c>
      <c r="AE32" s="282">
        <f t="shared" si="15"/>
        <v>0</v>
      </c>
      <c r="AF32" s="282">
        <f t="shared" si="15"/>
        <v>0</v>
      </c>
      <c r="AG32" s="282">
        <f t="shared" si="15"/>
        <v>0</v>
      </c>
      <c r="AH32" s="282">
        <v>42</v>
      </c>
      <c r="AI32" s="282">
        <f t="shared" si="15"/>
        <v>0</v>
      </c>
      <c r="AJ32" s="282">
        <f t="shared" si="15"/>
        <v>0</v>
      </c>
      <c r="AK32" s="282">
        <f t="shared" si="15"/>
        <v>0</v>
      </c>
      <c r="AL32" s="282" t="b">
        <f t="shared" si="16"/>
        <v>1</v>
      </c>
      <c r="AM32" s="59">
        <f t="shared" si="8"/>
        <v>42</v>
      </c>
      <c r="AN32" s="59" t="b">
        <f t="shared" si="9"/>
        <v>1</v>
      </c>
    </row>
    <row r="33" spans="1:40" s="236" customFormat="1" ht="18" customHeight="1">
      <c r="A33" s="225"/>
      <c r="B33" s="226" t="s">
        <v>168</v>
      </c>
      <c r="C33" s="733">
        <v>7</v>
      </c>
      <c r="D33" s="283"/>
      <c r="E33" s="276"/>
      <c r="F33" s="277">
        <f t="shared" si="17"/>
        <v>90</v>
      </c>
      <c r="G33" s="276">
        <v>3</v>
      </c>
      <c r="H33" s="231">
        <f t="shared" si="18"/>
        <v>42</v>
      </c>
      <c r="I33" s="278">
        <v>12</v>
      </c>
      <c r="J33" s="278">
        <v>20</v>
      </c>
      <c r="K33" s="279">
        <v>10</v>
      </c>
      <c r="L33" s="276"/>
      <c r="M33" s="277">
        <f t="shared" si="19"/>
        <v>6</v>
      </c>
      <c r="N33" s="276">
        <v>15</v>
      </c>
      <c r="O33" s="234">
        <f t="shared" si="20"/>
        <v>27</v>
      </c>
      <c r="P33" s="280"/>
      <c r="Q33" s="281"/>
      <c r="R33" s="280"/>
      <c r="S33" s="235"/>
      <c r="T33" s="231"/>
      <c r="U33" s="235">
        <v>3</v>
      </c>
      <c r="V33" s="231"/>
      <c r="W33" s="235"/>
      <c r="X33" s="59"/>
      <c r="Y33" s="59" t="b">
        <f t="shared" si="4"/>
        <v>1</v>
      </c>
      <c r="Z33" s="59" t="b">
        <f t="shared" si="5"/>
        <v>1</v>
      </c>
      <c r="AA33" s="59" t="b">
        <f t="shared" si="6"/>
        <v>1</v>
      </c>
      <c r="AB33" s="59" t="b">
        <f t="shared" si="7"/>
        <v>1</v>
      </c>
      <c r="AD33" s="282">
        <f t="shared" si="21"/>
        <v>0</v>
      </c>
      <c r="AE33" s="282">
        <f t="shared" si="15"/>
        <v>0</v>
      </c>
      <c r="AF33" s="282">
        <f t="shared" si="15"/>
        <v>0</v>
      </c>
      <c r="AG33" s="282">
        <f t="shared" si="15"/>
        <v>0</v>
      </c>
      <c r="AH33" s="282">
        <f t="shared" si="15"/>
        <v>0</v>
      </c>
      <c r="AI33" s="282">
        <v>42</v>
      </c>
      <c r="AJ33" s="282">
        <f t="shared" si="15"/>
        <v>0</v>
      </c>
      <c r="AK33" s="282">
        <f t="shared" si="15"/>
        <v>0</v>
      </c>
      <c r="AL33" s="282" t="b">
        <f t="shared" si="16"/>
        <v>1</v>
      </c>
      <c r="AM33" s="59">
        <f t="shared" si="8"/>
        <v>42</v>
      </c>
      <c r="AN33" s="59" t="b">
        <f t="shared" si="9"/>
        <v>1</v>
      </c>
    </row>
    <row r="34" spans="1:40" s="236" customFormat="1" ht="18" customHeight="1">
      <c r="A34" s="225"/>
      <c r="B34" s="226" t="s">
        <v>337</v>
      </c>
      <c r="C34" s="734"/>
      <c r="D34" s="275"/>
      <c r="E34" s="276"/>
      <c r="F34" s="277">
        <f t="shared" si="17"/>
        <v>90</v>
      </c>
      <c r="G34" s="276">
        <v>3</v>
      </c>
      <c r="H34" s="231">
        <f t="shared" si="18"/>
        <v>42</v>
      </c>
      <c r="I34" s="278">
        <v>12</v>
      </c>
      <c r="J34" s="278"/>
      <c r="K34" s="279">
        <v>10</v>
      </c>
      <c r="L34" s="276">
        <v>20</v>
      </c>
      <c r="M34" s="277">
        <f t="shared" si="19"/>
        <v>6</v>
      </c>
      <c r="N34" s="276">
        <v>15</v>
      </c>
      <c r="O34" s="234">
        <f t="shared" si="20"/>
        <v>27</v>
      </c>
      <c r="P34" s="280"/>
      <c r="Q34" s="281"/>
      <c r="R34" s="280"/>
      <c r="S34" s="235"/>
      <c r="T34" s="231"/>
      <c r="U34" s="235"/>
      <c r="V34" s="231">
        <v>3</v>
      </c>
      <c r="W34" s="235"/>
      <c r="X34" s="59"/>
      <c r="Y34" s="59" t="b">
        <f t="shared" si="4"/>
        <v>1</v>
      </c>
      <c r="Z34" s="59" t="b">
        <f t="shared" si="5"/>
        <v>1</v>
      </c>
      <c r="AA34" s="59" t="b">
        <f t="shared" si="6"/>
        <v>1</v>
      </c>
      <c r="AB34" s="59" t="b">
        <f t="shared" si="7"/>
        <v>1</v>
      </c>
      <c r="AD34" s="282">
        <f t="shared" si="21"/>
        <v>0</v>
      </c>
      <c r="AE34" s="282">
        <f t="shared" si="15"/>
        <v>0</v>
      </c>
      <c r="AF34" s="282">
        <f t="shared" si="15"/>
        <v>0</v>
      </c>
      <c r="AG34" s="282">
        <f t="shared" si="15"/>
        <v>0</v>
      </c>
      <c r="AH34" s="282">
        <f t="shared" si="15"/>
        <v>0</v>
      </c>
      <c r="AI34" s="282">
        <f t="shared" si="15"/>
        <v>0</v>
      </c>
      <c r="AJ34" s="282">
        <v>42</v>
      </c>
      <c r="AK34" s="282">
        <f t="shared" si="15"/>
        <v>0</v>
      </c>
      <c r="AL34" s="282" t="b">
        <f t="shared" si="16"/>
        <v>1</v>
      </c>
      <c r="AM34" s="59">
        <f t="shared" si="8"/>
        <v>42</v>
      </c>
      <c r="AN34" s="59" t="b">
        <f t="shared" si="9"/>
        <v>1</v>
      </c>
    </row>
    <row r="35" spans="1:40" s="236" customFormat="1" ht="31.5">
      <c r="A35" s="238"/>
      <c r="B35" s="226" t="s">
        <v>172</v>
      </c>
      <c r="C35" s="229"/>
      <c r="D35" s="275">
        <v>8</v>
      </c>
      <c r="E35" s="276"/>
      <c r="F35" s="277">
        <f t="shared" si="17"/>
        <v>90</v>
      </c>
      <c r="G35" s="276">
        <v>3</v>
      </c>
      <c r="H35" s="231">
        <f t="shared" si="18"/>
        <v>42</v>
      </c>
      <c r="I35" s="278">
        <v>12</v>
      </c>
      <c r="J35" s="278"/>
      <c r="K35" s="279">
        <v>10</v>
      </c>
      <c r="L35" s="276">
        <v>20</v>
      </c>
      <c r="M35" s="277">
        <f t="shared" si="19"/>
        <v>6</v>
      </c>
      <c r="N35" s="276"/>
      <c r="O35" s="234">
        <f t="shared" si="20"/>
        <v>42</v>
      </c>
      <c r="P35" s="280"/>
      <c r="Q35" s="281"/>
      <c r="R35" s="280"/>
      <c r="S35" s="235"/>
      <c r="T35" s="231"/>
      <c r="U35" s="235"/>
      <c r="V35" s="231"/>
      <c r="W35" s="235">
        <v>3</v>
      </c>
      <c r="X35" s="59"/>
      <c r="Y35" s="59" t="b">
        <f t="shared" si="4"/>
        <v>1</v>
      </c>
      <c r="Z35" s="59" t="b">
        <f t="shared" si="5"/>
        <v>1</v>
      </c>
      <c r="AA35" s="59" t="b">
        <f t="shared" si="6"/>
        <v>1</v>
      </c>
      <c r="AB35" s="59" t="b">
        <f t="shared" si="7"/>
        <v>1</v>
      </c>
      <c r="AD35" s="282">
        <f t="shared" si="21"/>
        <v>0</v>
      </c>
      <c r="AE35" s="282">
        <f t="shared" si="15"/>
        <v>0</v>
      </c>
      <c r="AF35" s="282">
        <f t="shared" si="15"/>
        <v>0</v>
      </c>
      <c r="AG35" s="282">
        <f t="shared" si="15"/>
        <v>0</v>
      </c>
      <c r="AH35" s="282">
        <f t="shared" si="15"/>
        <v>0</v>
      </c>
      <c r="AI35" s="282">
        <f t="shared" si="15"/>
        <v>0</v>
      </c>
      <c r="AJ35" s="282">
        <f t="shared" si="15"/>
        <v>0</v>
      </c>
      <c r="AK35" s="282">
        <v>42</v>
      </c>
      <c r="AL35" s="282" t="b">
        <f t="shared" si="16"/>
        <v>1</v>
      </c>
      <c r="AM35" s="59">
        <f t="shared" si="8"/>
        <v>42</v>
      </c>
      <c r="AN35" s="59" t="b">
        <f t="shared" si="9"/>
        <v>1</v>
      </c>
    </row>
    <row r="36" spans="1:40" s="59" customFormat="1" ht="18" customHeight="1">
      <c r="A36" s="240" t="s">
        <v>223</v>
      </c>
      <c r="B36" s="241" t="s">
        <v>97</v>
      </c>
      <c r="C36" s="245" t="s">
        <v>188</v>
      </c>
      <c r="D36" s="284">
        <v>6</v>
      </c>
      <c r="E36" s="285"/>
      <c r="F36" s="286">
        <f>SUM(F37:F41)</f>
        <v>750</v>
      </c>
      <c r="G36" s="287">
        <f>SUM(G37:G41)</f>
        <v>25</v>
      </c>
      <c r="H36" s="286">
        <f aca="true" t="shared" si="22" ref="H36:O36">SUM(H37:H41)</f>
        <v>404</v>
      </c>
      <c r="I36" s="288">
        <f t="shared" si="22"/>
        <v>54</v>
      </c>
      <c r="J36" s="288">
        <f t="shared" si="22"/>
        <v>210</v>
      </c>
      <c r="K36" s="288">
        <f t="shared" si="22"/>
        <v>108</v>
      </c>
      <c r="L36" s="287">
        <f t="shared" si="22"/>
        <v>32</v>
      </c>
      <c r="M36" s="286">
        <f t="shared" si="22"/>
        <v>50</v>
      </c>
      <c r="N36" s="287">
        <f t="shared" si="22"/>
        <v>120</v>
      </c>
      <c r="O36" s="289">
        <f t="shared" si="22"/>
        <v>176</v>
      </c>
      <c r="P36" s="286">
        <f>SUM(P37:P41)</f>
        <v>3</v>
      </c>
      <c r="Q36" s="287">
        <f aca="true" t="shared" si="23" ref="Q36:W36">SUM(Q37:Q41)</f>
        <v>4</v>
      </c>
      <c r="R36" s="286">
        <f t="shared" si="23"/>
        <v>4</v>
      </c>
      <c r="S36" s="287">
        <f t="shared" si="23"/>
        <v>4</v>
      </c>
      <c r="T36" s="286">
        <f t="shared" si="23"/>
        <v>3</v>
      </c>
      <c r="U36" s="287">
        <f t="shared" si="23"/>
        <v>4</v>
      </c>
      <c r="V36" s="286">
        <f t="shared" si="23"/>
        <v>3</v>
      </c>
      <c r="W36" s="287">
        <f t="shared" si="23"/>
        <v>0</v>
      </c>
      <c r="Y36" s="59" t="b">
        <f t="shared" si="4"/>
        <v>1</v>
      </c>
      <c r="Z36" s="59" t="b">
        <f t="shared" si="5"/>
        <v>1</v>
      </c>
      <c r="AA36" s="237" t="b">
        <f>P7*2+Q7*4+R7*4+S7*2+S7*3+T7*3+U7*4+V7*4=I36+J36+K36+L36</f>
        <v>1</v>
      </c>
      <c r="AB36" s="59" t="b">
        <f t="shared" si="7"/>
        <v>1</v>
      </c>
      <c r="AD36" s="116">
        <f>SUM(AD37:AD41)</f>
        <v>36</v>
      </c>
      <c r="AE36" s="116">
        <f aca="true" t="shared" si="24" ref="AE36:AK36">SUM(AE37:AE41)</f>
        <v>64</v>
      </c>
      <c r="AF36" s="116">
        <f t="shared" si="24"/>
        <v>72</v>
      </c>
      <c r="AG36" s="116">
        <f t="shared" si="24"/>
        <v>70</v>
      </c>
      <c r="AH36" s="116">
        <f t="shared" si="24"/>
        <v>54</v>
      </c>
      <c r="AI36" s="116">
        <f t="shared" si="24"/>
        <v>60</v>
      </c>
      <c r="AJ36" s="116">
        <f t="shared" si="24"/>
        <v>48</v>
      </c>
      <c r="AK36" s="116">
        <f t="shared" si="24"/>
        <v>0</v>
      </c>
      <c r="AL36" s="116" t="b">
        <f t="shared" si="16"/>
        <v>1</v>
      </c>
      <c r="AM36" s="59">
        <f t="shared" si="8"/>
        <v>404</v>
      </c>
      <c r="AN36" s="59" t="b">
        <f t="shared" si="9"/>
        <v>1</v>
      </c>
    </row>
    <row r="37" spans="1:41" s="259" customFormat="1" ht="18" customHeight="1">
      <c r="A37" s="256"/>
      <c r="B37" s="226" t="s">
        <v>158</v>
      </c>
      <c r="C37" s="229">
        <v>1</v>
      </c>
      <c r="D37" s="290"/>
      <c r="E37" s="276"/>
      <c r="F37" s="277">
        <f>G37*30</f>
        <v>90</v>
      </c>
      <c r="G37" s="281">
        <v>3</v>
      </c>
      <c r="H37" s="231">
        <f t="shared" si="18"/>
        <v>36</v>
      </c>
      <c r="I37" s="233">
        <v>4</v>
      </c>
      <c r="J37" s="233">
        <v>16</v>
      </c>
      <c r="K37" s="233">
        <v>16</v>
      </c>
      <c r="L37" s="230"/>
      <c r="M37" s="229">
        <f>G37*2</f>
        <v>6</v>
      </c>
      <c r="N37" s="230">
        <v>30</v>
      </c>
      <c r="O37" s="234">
        <f>F37-H37-M37-N37</f>
        <v>18</v>
      </c>
      <c r="P37" s="277">
        <v>3</v>
      </c>
      <c r="Q37" s="276"/>
      <c r="R37" s="280"/>
      <c r="S37" s="230"/>
      <c r="T37" s="229"/>
      <c r="U37" s="230"/>
      <c r="V37" s="229"/>
      <c r="W37" s="230"/>
      <c r="X37" s="59"/>
      <c r="Y37" s="59" t="b">
        <f t="shared" si="4"/>
        <v>1</v>
      </c>
      <c r="Z37" s="59" t="b">
        <f t="shared" si="5"/>
        <v>1</v>
      </c>
      <c r="AA37" s="237" t="b">
        <f>P7*2=I37+J37+K37+L37</f>
        <v>1</v>
      </c>
      <c r="AB37" s="59" t="b">
        <f t="shared" si="7"/>
        <v>1</v>
      </c>
      <c r="AC37" s="291"/>
      <c r="AD37" s="237">
        <f>AD10*2</f>
        <v>36</v>
      </c>
      <c r="AE37" s="237">
        <f t="shared" si="15"/>
        <v>0</v>
      </c>
      <c r="AF37" s="237">
        <f t="shared" si="15"/>
        <v>0</v>
      </c>
      <c r="AG37" s="237">
        <f t="shared" si="15"/>
        <v>0</v>
      </c>
      <c r="AH37" s="237">
        <f t="shared" si="15"/>
        <v>0</v>
      </c>
      <c r="AI37" s="237">
        <f t="shared" si="15"/>
        <v>0</v>
      </c>
      <c r="AJ37" s="237">
        <f t="shared" si="15"/>
        <v>0</v>
      </c>
      <c r="AK37" s="237">
        <f t="shared" si="15"/>
        <v>0</v>
      </c>
      <c r="AL37" s="237" t="b">
        <f t="shared" si="16"/>
        <v>1</v>
      </c>
      <c r="AM37" s="237">
        <f t="shared" si="8"/>
        <v>36</v>
      </c>
      <c r="AN37" s="237" t="b">
        <f t="shared" si="9"/>
        <v>1</v>
      </c>
      <c r="AO37" s="292" t="s">
        <v>292</v>
      </c>
    </row>
    <row r="38" spans="1:41" s="259" customFormat="1" ht="18" customHeight="1">
      <c r="A38" s="225"/>
      <c r="B38" s="226" t="s">
        <v>187</v>
      </c>
      <c r="C38" s="229">
        <v>3</v>
      </c>
      <c r="D38" s="293"/>
      <c r="E38" s="276"/>
      <c r="F38" s="277">
        <f>G38*30</f>
        <v>240</v>
      </c>
      <c r="G38" s="281">
        <v>8</v>
      </c>
      <c r="H38" s="231">
        <f t="shared" si="18"/>
        <v>136</v>
      </c>
      <c r="I38" s="233">
        <v>28</v>
      </c>
      <c r="J38" s="233">
        <v>50</v>
      </c>
      <c r="K38" s="233">
        <v>26</v>
      </c>
      <c r="L38" s="230">
        <v>32</v>
      </c>
      <c r="M38" s="229">
        <f>G38*2</f>
        <v>16</v>
      </c>
      <c r="N38" s="230">
        <v>30</v>
      </c>
      <c r="O38" s="234">
        <f>F38-H38-M38-N38</f>
        <v>58</v>
      </c>
      <c r="P38" s="277"/>
      <c r="Q38" s="276">
        <v>4</v>
      </c>
      <c r="R38" s="277">
        <v>4</v>
      </c>
      <c r="S38" s="235"/>
      <c r="T38" s="231"/>
      <c r="U38" s="235"/>
      <c r="V38" s="231"/>
      <c r="W38" s="235"/>
      <c r="X38" s="59"/>
      <c r="Y38" s="59" t="b">
        <f t="shared" si="4"/>
        <v>1</v>
      </c>
      <c r="Z38" s="59" t="b">
        <f t="shared" si="5"/>
        <v>1</v>
      </c>
      <c r="AA38" s="237" t="b">
        <f>Q7*4+R7*4=I38+J38+K38+L38</f>
        <v>1</v>
      </c>
      <c r="AB38" s="59" t="b">
        <f t="shared" si="7"/>
        <v>1</v>
      </c>
      <c r="AC38" s="291"/>
      <c r="AD38" s="237">
        <f>P38*14</f>
        <v>0</v>
      </c>
      <c r="AE38" s="237">
        <f>AE10*4</f>
        <v>64</v>
      </c>
      <c r="AF38" s="294">
        <f>AF10*4</f>
        <v>72</v>
      </c>
      <c r="AG38" s="237">
        <f t="shared" si="15"/>
        <v>0</v>
      </c>
      <c r="AH38" s="237">
        <f t="shared" si="15"/>
        <v>0</v>
      </c>
      <c r="AI38" s="237">
        <f t="shared" si="15"/>
        <v>0</v>
      </c>
      <c r="AJ38" s="237">
        <f t="shared" si="15"/>
        <v>0</v>
      </c>
      <c r="AK38" s="237">
        <f t="shared" si="15"/>
        <v>0</v>
      </c>
      <c r="AL38" s="237" t="b">
        <f t="shared" si="16"/>
        <v>1</v>
      </c>
      <c r="AM38" s="294">
        <f t="shared" si="8"/>
        <v>136</v>
      </c>
      <c r="AN38" s="237" t="b">
        <f t="shared" si="9"/>
        <v>1</v>
      </c>
      <c r="AO38" s="292" t="s">
        <v>293</v>
      </c>
    </row>
    <row r="39" spans="1:41" s="259" customFormat="1" ht="18" customHeight="1">
      <c r="A39" s="225"/>
      <c r="B39" s="226" t="s">
        <v>159</v>
      </c>
      <c r="C39" s="733">
        <v>5</v>
      </c>
      <c r="D39" s="233"/>
      <c r="E39" s="230"/>
      <c r="F39" s="229">
        <f>G39*30</f>
        <v>60</v>
      </c>
      <c r="G39" s="235">
        <v>2</v>
      </c>
      <c r="H39" s="231">
        <f t="shared" si="18"/>
        <v>28</v>
      </c>
      <c r="I39" s="233">
        <v>2</v>
      </c>
      <c r="J39" s="233">
        <v>16</v>
      </c>
      <c r="K39" s="233">
        <v>10</v>
      </c>
      <c r="L39" s="230"/>
      <c r="M39" s="229">
        <f>G39*2</f>
        <v>4</v>
      </c>
      <c r="N39" s="230">
        <v>15</v>
      </c>
      <c r="O39" s="234">
        <f>F39-H39-M39-N39</f>
        <v>13</v>
      </c>
      <c r="P39" s="231"/>
      <c r="Q39" s="235"/>
      <c r="R39" s="231"/>
      <c r="S39" s="230">
        <v>2</v>
      </c>
      <c r="T39" s="229"/>
      <c r="U39" s="235"/>
      <c r="V39" s="231"/>
      <c r="W39" s="235"/>
      <c r="X39" s="59"/>
      <c r="Y39" s="59" t="b">
        <f t="shared" si="4"/>
        <v>1</v>
      </c>
      <c r="Z39" s="59" t="b">
        <f t="shared" si="5"/>
        <v>1</v>
      </c>
      <c r="AA39" s="237" t="b">
        <f t="shared" si="6"/>
        <v>1</v>
      </c>
      <c r="AB39" s="59" t="b">
        <f t="shared" si="7"/>
        <v>1</v>
      </c>
      <c r="AC39" s="291"/>
      <c r="AD39" s="237">
        <f>P39*14</f>
        <v>0</v>
      </c>
      <c r="AE39" s="237">
        <f aca="true" t="shared" si="25" ref="AE39:AK43">Q39*14</f>
        <v>0</v>
      </c>
      <c r="AF39" s="237">
        <f t="shared" si="25"/>
        <v>0</v>
      </c>
      <c r="AG39" s="294">
        <f>AG10*2</f>
        <v>28</v>
      </c>
      <c r="AH39" s="237">
        <f t="shared" si="15"/>
        <v>0</v>
      </c>
      <c r="AI39" s="237">
        <f t="shared" si="15"/>
        <v>0</v>
      </c>
      <c r="AJ39" s="237">
        <f t="shared" si="15"/>
        <v>0</v>
      </c>
      <c r="AK39" s="237">
        <f t="shared" si="15"/>
        <v>0</v>
      </c>
      <c r="AL39" s="237" t="b">
        <f t="shared" si="16"/>
        <v>1</v>
      </c>
      <c r="AM39" s="294">
        <f t="shared" si="8"/>
        <v>28</v>
      </c>
      <c r="AN39" s="237" t="b">
        <f t="shared" si="9"/>
        <v>1</v>
      </c>
      <c r="AO39" s="292" t="s">
        <v>292</v>
      </c>
    </row>
    <row r="40" spans="1:41" s="259" customFormat="1" ht="18" customHeight="1">
      <c r="A40" s="225"/>
      <c r="B40" s="226" t="s">
        <v>160</v>
      </c>
      <c r="C40" s="734"/>
      <c r="D40" s="295"/>
      <c r="E40" s="230"/>
      <c r="F40" s="229">
        <f>G40*30</f>
        <v>150</v>
      </c>
      <c r="G40" s="235">
        <v>5</v>
      </c>
      <c r="H40" s="231">
        <f t="shared" si="18"/>
        <v>96</v>
      </c>
      <c r="I40" s="233">
        <v>16</v>
      </c>
      <c r="J40" s="233">
        <v>60</v>
      </c>
      <c r="K40" s="233">
        <v>20</v>
      </c>
      <c r="L40" s="230"/>
      <c r="M40" s="229">
        <f>G40*2</f>
        <v>10</v>
      </c>
      <c r="N40" s="230">
        <v>15</v>
      </c>
      <c r="O40" s="234">
        <f>F40-H40-M40-N40</f>
        <v>29</v>
      </c>
      <c r="P40" s="231"/>
      <c r="Q40" s="235"/>
      <c r="R40" s="231"/>
      <c r="S40" s="230">
        <v>2</v>
      </c>
      <c r="T40" s="229">
        <v>3</v>
      </c>
      <c r="U40" s="230"/>
      <c r="V40" s="229"/>
      <c r="W40" s="235"/>
      <c r="X40" s="59"/>
      <c r="Y40" s="59" t="b">
        <f t="shared" si="4"/>
        <v>1</v>
      </c>
      <c r="Z40" s="59" t="b">
        <f t="shared" si="5"/>
        <v>1</v>
      </c>
      <c r="AA40" s="237" t="b">
        <f>S7*3+T7*3=I40+J40+K40+L40</f>
        <v>1</v>
      </c>
      <c r="AB40" s="59" t="b">
        <f t="shared" si="7"/>
        <v>1</v>
      </c>
      <c r="AC40" s="291"/>
      <c r="AD40" s="237">
        <f>P40*14</f>
        <v>0</v>
      </c>
      <c r="AE40" s="237">
        <f t="shared" si="25"/>
        <v>0</v>
      </c>
      <c r="AF40" s="237">
        <f t="shared" si="25"/>
        <v>0</v>
      </c>
      <c r="AG40" s="294">
        <f>AG10*3</f>
        <v>42</v>
      </c>
      <c r="AH40" s="294">
        <f>AH10*3</f>
        <v>54</v>
      </c>
      <c r="AI40" s="237">
        <f t="shared" si="15"/>
        <v>0</v>
      </c>
      <c r="AJ40" s="237">
        <f t="shared" si="15"/>
        <v>0</v>
      </c>
      <c r="AK40" s="237">
        <f t="shared" si="15"/>
        <v>0</v>
      </c>
      <c r="AL40" s="237" t="b">
        <f t="shared" si="16"/>
        <v>1</v>
      </c>
      <c r="AM40" s="294">
        <f t="shared" si="8"/>
        <v>96</v>
      </c>
      <c r="AN40" s="237" t="b">
        <f t="shared" si="9"/>
        <v>1</v>
      </c>
      <c r="AO40" s="292" t="s">
        <v>291</v>
      </c>
    </row>
    <row r="41" spans="1:41" s="259" customFormat="1" ht="18" customHeight="1">
      <c r="A41" s="238"/>
      <c r="B41" s="226" t="s">
        <v>161</v>
      </c>
      <c r="C41" s="229">
        <v>7</v>
      </c>
      <c r="D41" s="233">
        <v>6</v>
      </c>
      <c r="E41" s="230"/>
      <c r="F41" s="229">
        <f>G41*30</f>
        <v>210</v>
      </c>
      <c r="G41" s="235">
        <v>7</v>
      </c>
      <c r="H41" s="231">
        <f t="shared" si="18"/>
        <v>108</v>
      </c>
      <c r="I41" s="233">
        <v>4</v>
      </c>
      <c r="J41" s="233">
        <v>68</v>
      </c>
      <c r="K41" s="233">
        <v>36</v>
      </c>
      <c r="L41" s="230"/>
      <c r="M41" s="229">
        <f>G41*2</f>
        <v>14</v>
      </c>
      <c r="N41" s="230">
        <v>30</v>
      </c>
      <c r="O41" s="234">
        <f>F41-H41-M41-N41</f>
        <v>58</v>
      </c>
      <c r="P41" s="231"/>
      <c r="Q41" s="235"/>
      <c r="R41" s="231"/>
      <c r="S41" s="235"/>
      <c r="T41" s="231"/>
      <c r="U41" s="230">
        <v>4</v>
      </c>
      <c r="V41" s="229">
        <v>3</v>
      </c>
      <c r="W41" s="235"/>
      <c r="X41" s="59"/>
      <c r="Y41" s="59" t="b">
        <f t="shared" si="4"/>
        <v>1</v>
      </c>
      <c r="Z41" s="59" t="b">
        <f t="shared" si="5"/>
        <v>1</v>
      </c>
      <c r="AA41" s="237" t="b">
        <f>U7*4+V7*4=I41+J41+K41+L41</f>
        <v>1</v>
      </c>
      <c r="AB41" s="59" t="b">
        <f t="shared" si="7"/>
        <v>1</v>
      </c>
      <c r="AC41" s="291"/>
      <c r="AD41" s="237">
        <f>P41*14</f>
        <v>0</v>
      </c>
      <c r="AE41" s="237">
        <f t="shared" si="25"/>
        <v>0</v>
      </c>
      <c r="AF41" s="237">
        <f t="shared" si="25"/>
        <v>0</v>
      </c>
      <c r="AG41" s="237">
        <f>S41*14</f>
        <v>0</v>
      </c>
      <c r="AH41" s="237">
        <f>T41*14</f>
        <v>0</v>
      </c>
      <c r="AI41" s="294">
        <f>AI10*4</f>
        <v>60</v>
      </c>
      <c r="AJ41" s="294">
        <f>AJ10*4</f>
        <v>48</v>
      </c>
      <c r="AK41" s="237">
        <f t="shared" si="15"/>
        <v>0</v>
      </c>
      <c r="AL41" s="237" t="b">
        <f t="shared" si="16"/>
        <v>1</v>
      </c>
      <c r="AM41" s="294">
        <f t="shared" si="8"/>
        <v>108</v>
      </c>
      <c r="AN41" s="237" t="b">
        <f t="shared" si="9"/>
        <v>1</v>
      </c>
      <c r="AO41" s="292" t="s">
        <v>293</v>
      </c>
    </row>
    <row r="42" spans="1:40" s="59" customFormat="1" ht="18" customHeight="1">
      <c r="A42" s="240" t="s">
        <v>224</v>
      </c>
      <c r="B42" s="241" t="s">
        <v>98</v>
      </c>
      <c r="C42" s="245" t="s">
        <v>227</v>
      </c>
      <c r="D42" s="243" t="s">
        <v>264</v>
      </c>
      <c r="E42" s="251"/>
      <c r="F42" s="245">
        <f>SUM(F43:F45)</f>
        <v>480</v>
      </c>
      <c r="G42" s="246">
        <f aca="true" t="shared" si="26" ref="G42:O42">SUM(G43:G45)</f>
        <v>16</v>
      </c>
      <c r="H42" s="245">
        <f t="shared" si="26"/>
        <v>224</v>
      </c>
      <c r="I42" s="243">
        <f t="shared" si="26"/>
        <v>64</v>
      </c>
      <c r="J42" s="243">
        <f t="shared" si="26"/>
        <v>34</v>
      </c>
      <c r="K42" s="243">
        <f t="shared" si="26"/>
        <v>124</v>
      </c>
      <c r="L42" s="246">
        <f t="shared" si="26"/>
        <v>2</v>
      </c>
      <c r="M42" s="245">
        <f t="shared" si="26"/>
        <v>32</v>
      </c>
      <c r="N42" s="246">
        <f t="shared" si="26"/>
        <v>90</v>
      </c>
      <c r="O42" s="255">
        <f t="shared" si="26"/>
        <v>134</v>
      </c>
      <c r="P42" s="245">
        <f>SUM(P43:P45)</f>
        <v>2</v>
      </c>
      <c r="Q42" s="246">
        <f aca="true" t="shared" si="27" ref="Q42:W42">SUM(Q43:Q45)</f>
        <v>3</v>
      </c>
      <c r="R42" s="245">
        <f t="shared" si="27"/>
        <v>2</v>
      </c>
      <c r="S42" s="246">
        <f t="shared" si="27"/>
        <v>2</v>
      </c>
      <c r="T42" s="245">
        <f t="shared" si="27"/>
        <v>2</v>
      </c>
      <c r="U42" s="246">
        <f t="shared" si="27"/>
        <v>2</v>
      </c>
      <c r="V42" s="245">
        <f t="shared" si="27"/>
        <v>2</v>
      </c>
      <c r="W42" s="246">
        <f t="shared" si="27"/>
        <v>1</v>
      </c>
      <c r="Y42" s="59" t="b">
        <f t="shared" si="4"/>
        <v>1</v>
      </c>
      <c r="Z42" s="59" t="b">
        <f t="shared" si="5"/>
        <v>1</v>
      </c>
      <c r="AA42" s="59" t="b">
        <f t="shared" si="6"/>
        <v>1</v>
      </c>
      <c r="AB42" s="59" t="b">
        <f t="shared" si="7"/>
        <v>1</v>
      </c>
      <c r="AD42" s="116">
        <f>P42*14</f>
        <v>28</v>
      </c>
      <c r="AE42" s="116">
        <f t="shared" si="25"/>
        <v>42</v>
      </c>
      <c r="AF42" s="116">
        <f t="shared" si="25"/>
        <v>28</v>
      </c>
      <c r="AG42" s="116">
        <f t="shared" si="25"/>
        <v>28</v>
      </c>
      <c r="AH42" s="116">
        <f t="shared" si="25"/>
        <v>28</v>
      </c>
      <c r="AI42" s="116">
        <f t="shared" si="25"/>
        <v>28</v>
      </c>
      <c r="AJ42" s="116">
        <f t="shared" si="25"/>
        <v>28</v>
      </c>
      <c r="AK42" s="116">
        <f t="shared" si="25"/>
        <v>14</v>
      </c>
      <c r="AL42" s="116" t="b">
        <f t="shared" si="16"/>
        <v>1</v>
      </c>
      <c r="AM42" s="59">
        <f t="shared" si="8"/>
        <v>224</v>
      </c>
      <c r="AN42" s="59" t="b">
        <f t="shared" si="9"/>
        <v>1</v>
      </c>
    </row>
    <row r="43" spans="1:40" s="259" customFormat="1" ht="18" customHeight="1">
      <c r="A43" s="256"/>
      <c r="B43" s="226" t="s">
        <v>173</v>
      </c>
      <c r="C43" s="229"/>
      <c r="D43" s="233">
        <v>1</v>
      </c>
      <c r="E43" s="230"/>
      <c r="F43" s="229">
        <f>G43*30</f>
        <v>60</v>
      </c>
      <c r="G43" s="235">
        <v>2</v>
      </c>
      <c r="H43" s="231">
        <f>I43+J43+K43+L43</f>
        <v>28</v>
      </c>
      <c r="I43" s="232">
        <v>8</v>
      </c>
      <c r="J43" s="232">
        <v>6</v>
      </c>
      <c r="K43" s="233">
        <v>14</v>
      </c>
      <c r="L43" s="230"/>
      <c r="M43" s="229">
        <f>G43*2</f>
        <v>4</v>
      </c>
      <c r="N43" s="230"/>
      <c r="O43" s="234">
        <f>F43-H43-M43-N43</f>
        <v>28</v>
      </c>
      <c r="P43" s="229">
        <v>2</v>
      </c>
      <c r="Q43" s="230"/>
      <c r="R43" s="229"/>
      <c r="S43" s="230"/>
      <c r="T43" s="229"/>
      <c r="U43" s="230"/>
      <c r="V43" s="229"/>
      <c r="W43" s="230"/>
      <c r="X43" s="59"/>
      <c r="Y43" s="59" t="b">
        <f t="shared" si="4"/>
        <v>1</v>
      </c>
      <c r="Z43" s="59" t="b">
        <f t="shared" si="5"/>
        <v>1</v>
      </c>
      <c r="AA43" s="59" t="b">
        <f t="shared" si="6"/>
        <v>1</v>
      </c>
      <c r="AB43" s="59" t="b">
        <f t="shared" si="7"/>
        <v>1</v>
      </c>
      <c r="AD43" s="282">
        <v>28</v>
      </c>
      <c r="AE43" s="282">
        <f t="shared" si="25"/>
        <v>0</v>
      </c>
      <c r="AF43" s="282">
        <f t="shared" si="25"/>
        <v>0</v>
      </c>
      <c r="AG43" s="282">
        <f t="shared" si="25"/>
        <v>0</v>
      </c>
      <c r="AH43" s="282">
        <f t="shared" si="25"/>
        <v>0</v>
      </c>
      <c r="AI43" s="282">
        <f t="shared" si="25"/>
        <v>0</v>
      </c>
      <c r="AJ43" s="282">
        <f t="shared" si="25"/>
        <v>0</v>
      </c>
      <c r="AK43" s="282">
        <f t="shared" si="25"/>
        <v>0</v>
      </c>
      <c r="AL43" s="282" t="b">
        <f t="shared" si="16"/>
        <v>1</v>
      </c>
      <c r="AM43" s="59">
        <f t="shared" si="8"/>
        <v>28</v>
      </c>
      <c r="AN43" s="59" t="b">
        <f t="shared" si="9"/>
        <v>1</v>
      </c>
    </row>
    <row r="44" spans="1:40" s="259" customFormat="1" ht="18" customHeight="1">
      <c r="A44" s="225"/>
      <c r="B44" s="226" t="s">
        <v>99</v>
      </c>
      <c r="C44" s="229" t="s">
        <v>227</v>
      </c>
      <c r="D44" s="233">
        <v>7</v>
      </c>
      <c r="E44" s="230"/>
      <c r="F44" s="229">
        <f>G44*30</f>
        <v>390</v>
      </c>
      <c r="G44" s="230">
        <v>13</v>
      </c>
      <c r="H44" s="231">
        <f>I44+J44+K44+L44</f>
        <v>182</v>
      </c>
      <c r="I44" s="232">
        <v>48</v>
      </c>
      <c r="J44" s="232">
        <v>28</v>
      </c>
      <c r="K44" s="233">
        <v>106</v>
      </c>
      <c r="L44" s="230"/>
      <c r="M44" s="229">
        <v>26</v>
      </c>
      <c r="N44" s="230">
        <v>90</v>
      </c>
      <c r="O44" s="234">
        <f>F44-H44-M44-N44</f>
        <v>92</v>
      </c>
      <c r="P44" s="229"/>
      <c r="Q44" s="230">
        <v>3</v>
      </c>
      <c r="R44" s="229">
        <v>2</v>
      </c>
      <c r="S44" s="230">
        <v>2</v>
      </c>
      <c r="T44" s="229">
        <v>2</v>
      </c>
      <c r="U44" s="230">
        <v>2</v>
      </c>
      <c r="V44" s="231">
        <v>2</v>
      </c>
      <c r="W44" s="230"/>
      <c r="X44" s="59"/>
      <c r="Y44" s="59" t="b">
        <f t="shared" si="4"/>
        <v>1</v>
      </c>
      <c r="Z44" s="59" t="b">
        <f t="shared" si="5"/>
        <v>1</v>
      </c>
      <c r="AA44" s="59" t="b">
        <f t="shared" si="6"/>
        <v>1</v>
      </c>
      <c r="AB44" s="59" t="b">
        <f t="shared" si="7"/>
        <v>1</v>
      </c>
      <c r="AD44" s="282">
        <v>14</v>
      </c>
      <c r="AE44" s="282">
        <v>28</v>
      </c>
      <c r="AF44" s="282">
        <v>28</v>
      </c>
      <c r="AG44" s="282">
        <v>28</v>
      </c>
      <c r="AH44" s="282">
        <v>28</v>
      </c>
      <c r="AI44" s="282">
        <v>28</v>
      </c>
      <c r="AJ44" s="282">
        <v>28</v>
      </c>
      <c r="AK44" s="282">
        <f>W44*14</f>
        <v>0</v>
      </c>
      <c r="AL44" s="282" t="b">
        <f t="shared" si="16"/>
        <v>1</v>
      </c>
      <c r="AM44" s="59">
        <f t="shared" si="8"/>
        <v>182</v>
      </c>
      <c r="AN44" s="59" t="b">
        <f t="shared" si="9"/>
        <v>1</v>
      </c>
    </row>
    <row r="45" spans="1:40" s="259" customFormat="1" ht="18" customHeight="1">
      <c r="A45" s="296"/>
      <c r="B45" s="226" t="s">
        <v>133</v>
      </c>
      <c r="C45" s="229"/>
      <c r="D45" s="233">
        <v>8</v>
      </c>
      <c r="E45" s="230"/>
      <c r="F45" s="229">
        <f>G45*30</f>
        <v>30</v>
      </c>
      <c r="G45" s="230">
        <v>1</v>
      </c>
      <c r="H45" s="231">
        <f>I45+J45+K45+L45</f>
        <v>14</v>
      </c>
      <c r="I45" s="232">
        <v>8</v>
      </c>
      <c r="J45" s="232"/>
      <c r="K45" s="233">
        <v>4</v>
      </c>
      <c r="L45" s="230">
        <v>2</v>
      </c>
      <c r="M45" s="229">
        <f>G45*2</f>
        <v>2</v>
      </c>
      <c r="N45" s="230"/>
      <c r="O45" s="234">
        <f>F45-H45-M45-N45</f>
        <v>14</v>
      </c>
      <c r="P45" s="229"/>
      <c r="Q45" s="230"/>
      <c r="R45" s="229"/>
      <c r="S45" s="230"/>
      <c r="T45" s="229"/>
      <c r="U45" s="230"/>
      <c r="V45" s="229"/>
      <c r="W45" s="230">
        <v>1</v>
      </c>
      <c r="X45" s="59"/>
      <c r="Y45" s="59" t="b">
        <f t="shared" si="4"/>
        <v>1</v>
      </c>
      <c r="Z45" s="59" t="b">
        <f t="shared" si="5"/>
        <v>1</v>
      </c>
      <c r="AA45" s="59" t="b">
        <f t="shared" si="6"/>
        <v>1</v>
      </c>
      <c r="AB45" s="59" t="b">
        <f t="shared" si="7"/>
        <v>1</v>
      </c>
      <c r="AD45" s="282">
        <f aca="true" t="shared" si="28" ref="AD45:AK61">P45*14</f>
        <v>0</v>
      </c>
      <c r="AE45" s="282">
        <f t="shared" si="28"/>
        <v>0</v>
      </c>
      <c r="AF45" s="282">
        <f t="shared" si="28"/>
        <v>0</v>
      </c>
      <c r="AG45" s="282">
        <f t="shared" si="28"/>
        <v>0</v>
      </c>
      <c r="AH45" s="282">
        <f t="shared" si="28"/>
        <v>0</v>
      </c>
      <c r="AI45" s="282">
        <f t="shared" si="28"/>
        <v>0</v>
      </c>
      <c r="AJ45" s="282">
        <f t="shared" si="28"/>
        <v>0</v>
      </c>
      <c r="AK45" s="282">
        <v>14</v>
      </c>
      <c r="AL45" s="282" t="b">
        <f t="shared" si="16"/>
        <v>1</v>
      </c>
      <c r="AM45" s="59">
        <f t="shared" si="8"/>
        <v>14</v>
      </c>
      <c r="AN45" s="59" t="b">
        <f t="shared" si="9"/>
        <v>1</v>
      </c>
    </row>
    <row r="46" spans="1:40" s="59" customFormat="1" ht="18" customHeight="1">
      <c r="A46" s="240" t="s">
        <v>225</v>
      </c>
      <c r="B46" s="241" t="s">
        <v>226</v>
      </c>
      <c r="C46" s="252"/>
      <c r="D46" s="243" t="s">
        <v>307</v>
      </c>
      <c r="E46" s="251"/>
      <c r="F46" s="245">
        <f>SUM(F47:F50)</f>
        <v>210</v>
      </c>
      <c r="G46" s="246">
        <f aca="true" t="shared" si="29" ref="G46:O46">SUM(G47:G50)</f>
        <v>7</v>
      </c>
      <c r="H46" s="245">
        <f t="shared" si="29"/>
        <v>98</v>
      </c>
      <c r="I46" s="243">
        <f t="shared" si="29"/>
        <v>34</v>
      </c>
      <c r="J46" s="243">
        <f t="shared" si="29"/>
        <v>54</v>
      </c>
      <c r="K46" s="243">
        <f t="shared" si="29"/>
        <v>10</v>
      </c>
      <c r="L46" s="246">
        <f t="shared" si="29"/>
        <v>0</v>
      </c>
      <c r="M46" s="245">
        <f t="shared" si="29"/>
        <v>14</v>
      </c>
      <c r="N46" s="246">
        <f t="shared" si="29"/>
        <v>0</v>
      </c>
      <c r="O46" s="255">
        <f t="shared" si="29"/>
        <v>98</v>
      </c>
      <c r="P46" s="245">
        <f>SUM(P47:P50)</f>
        <v>0</v>
      </c>
      <c r="Q46" s="246">
        <f aca="true" t="shared" si="30" ref="Q46:W46">SUM(Q47:Q50)</f>
        <v>2</v>
      </c>
      <c r="R46" s="245">
        <f t="shared" si="30"/>
        <v>2</v>
      </c>
      <c r="S46" s="246">
        <f t="shared" si="30"/>
        <v>2</v>
      </c>
      <c r="T46" s="245">
        <f t="shared" si="30"/>
        <v>0</v>
      </c>
      <c r="U46" s="246">
        <f t="shared" si="30"/>
        <v>1</v>
      </c>
      <c r="V46" s="245">
        <f t="shared" si="30"/>
        <v>0</v>
      </c>
      <c r="W46" s="246">
        <f t="shared" si="30"/>
        <v>0</v>
      </c>
      <c r="Y46" s="59" t="b">
        <f t="shared" si="4"/>
        <v>1</v>
      </c>
      <c r="Z46" s="59" t="b">
        <f t="shared" si="5"/>
        <v>1</v>
      </c>
      <c r="AA46" s="59" t="b">
        <f t="shared" si="6"/>
        <v>1</v>
      </c>
      <c r="AB46" s="59" t="b">
        <f t="shared" si="7"/>
        <v>1</v>
      </c>
      <c r="AD46" s="116">
        <f t="shared" si="28"/>
        <v>0</v>
      </c>
      <c r="AE46" s="116">
        <f t="shared" si="28"/>
        <v>28</v>
      </c>
      <c r="AF46" s="116">
        <f t="shared" si="28"/>
        <v>28</v>
      </c>
      <c r="AG46" s="116">
        <f t="shared" si="28"/>
        <v>28</v>
      </c>
      <c r="AH46" s="116">
        <f t="shared" si="28"/>
        <v>0</v>
      </c>
      <c r="AI46" s="116">
        <f t="shared" si="28"/>
        <v>14</v>
      </c>
      <c r="AJ46" s="116">
        <f t="shared" si="28"/>
        <v>0</v>
      </c>
      <c r="AK46" s="116">
        <f>W46*14</f>
        <v>0</v>
      </c>
      <c r="AL46" s="116" t="b">
        <f t="shared" si="16"/>
        <v>1</v>
      </c>
      <c r="AM46" s="59">
        <f t="shared" si="8"/>
        <v>98</v>
      </c>
      <c r="AN46" s="59" t="b">
        <f t="shared" si="9"/>
        <v>1</v>
      </c>
    </row>
    <row r="47" spans="1:40" s="259" customFormat="1" ht="18" customHeight="1">
      <c r="A47" s="225"/>
      <c r="B47" s="226" t="s">
        <v>101</v>
      </c>
      <c r="C47" s="229"/>
      <c r="D47" s="233">
        <v>2</v>
      </c>
      <c r="E47" s="230"/>
      <c r="F47" s="229">
        <f>G47*30</f>
        <v>60</v>
      </c>
      <c r="G47" s="230">
        <v>2</v>
      </c>
      <c r="H47" s="231">
        <f>I47+J47+K47+L47</f>
        <v>28</v>
      </c>
      <c r="I47" s="232">
        <v>10</v>
      </c>
      <c r="J47" s="232">
        <v>18</v>
      </c>
      <c r="K47" s="233"/>
      <c r="L47" s="230"/>
      <c r="M47" s="229">
        <f>G47*2</f>
        <v>4</v>
      </c>
      <c r="N47" s="230"/>
      <c r="O47" s="234">
        <f>F47-H47-M47-N47</f>
        <v>28</v>
      </c>
      <c r="P47" s="229"/>
      <c r="Q47" s="230">
        <v>2</v>
      </c>
      <c r="R47" s="229"/>
      <c r="S47" s="230"/>
      <c r="T47" s="229"/>
      <c r="U47" s="230"/>
      <c r="V47" s="229"/>
      <c r="W47" s="230"/>
      <c r="X47" s="59"/>
      <c r="Y47" s="59" t="b">
        <f t="shared" si="4"/>
        <v>1</v>
      </c>
      <c r="Z47" s="59" t="b">
        <f t="shared" si="5"/>
        <v>1</v>
      </c>
      <c r="AA47" s="59" t="b">
        <f t="shared" si="6"/>
        <v>1</v>
      </c>
      <c r="AB47" s="59" t="b">
        <f t="shared" si="7"/>
        <v>1</v>
      </c>
      <c r="AD47" s="282">
        <f t="shared" si="28"/>
        <v>0</v>
      </c>
      <c r="AE47" s="282">
        <v>28</v>
      </c>
      <c r="AF47" s="282">
        <f t="shared" si="28"/>
        <v>0</v>
      </c>
      <c r="AG47" s="282">
        <f t="shared" si="28"/>
        <v>0</v>
      </c>
      <c r="AH47" s="282">
        <f t="shared" si="28"/>
        <v>0</v>
      </c>
      <c r="AI47" s="282">
        <f t="shared" si="28"/>
        <v>0</v>
      </c>
      <c r="AJ47" s="282">
        <f t="shared" si="28"/>
        <v>0</v>
      </c>
      <c r="AK47" s="282">
        <f>W47*14</f>
        <v>0</v>
      </c>
      <c r="AL47" s="282" t="b">
        <f t="shared" si="16"/>
        <v>1</v>
      </c>
      <c r="AM47" s="59">
        <f t="shared" si="8"/>
        <v>28</v>
      </c>
      <c r="AN47" s="59" t="b">
        <f t="shared" si="9"/>
        <v>1</v>
      </c>
    </row>
    <row r="48" spans="1:40" s="259" customFormat="1" ht="18" customHeight="1">
      <c r="A48" s="225"/>
      <c r="B48" s="226" t="s">
        <v>102</v>
      </c>
      <c r="C48" s="229"/>
      <c r="D48" s="233">
        <v>3</v>
      </c>
      <c r="E48" s="230"/>
      <c r="F48" s="229">
        <f>G48*30</f>
        <v>60</v>
      </c>
      <c r="G48" s="230">
        <v>2</v>
      </c>
      <c r="H48" s="231">
        <f>I48+J48+K48+L48</f>
        <v>28</v>
      </c>
      <c r="I48" s="232">
        <v>10</v>
      </c>
      <c r="J48" s="232">
        <v>18</v>
      </c>
      <c r="K48" s="233"/>
      <c r="L48" s="230"/>
      <c r="M48" s="229">
        <f>G48*2</f>
        <v>4</v>
      </c>
      <c r="N48" s="230"/>
      <c r="O48" s="234">
        <f>F48-H48-M48-N48</f>
        <v>28</v>
      </c>
      <c r="P48" s="229"/>
      <c r="Q48" s="230"/>
      <c r="R48" s="229">
        <v>2</v>
      </c>
      <c r="S48" s="230"/>
      <c r="T48" s="229"/>
      <c r="U48" s="230"/>
      <c r="V48" s="229"/>
      <c r="W48" s="230"/>
      <c r="X48" s="59"/>
      <c r="Y48" s="59" t="b">
        <f t="shared" si="4"/>
        <v>1</v>
      </c>
      <c r="Z48" s="59" t="b">
        <f t="shared" si="5"/>
        <v>1</v>
      </c>
      <c r="AA48" s="59" t="b">
        <f t="shared" si="6"/>
        <v>1</v>
      </c>
      <c r="AB48" s="59" t="b">
        <f t="shared" si="7"/>
        <v>1</v>
      </c>
      <c r="AD48" s="282">
        <f t="shared" si="28"/>
        <v>0</v>
      </c>
      <c r="AE48" s="282">
        <f>Q48*14</f>
        <v>0</v>
      </c>
      <c r="AF48" s="282">
        <v>28</v>
      </c>
      <c r="AG48" s="282">
        <v>0</v>
      </c>
      <c r="AH48" s="282">
        <f>T48*14</f>
        <v>0</v>
      </c>
      <c r="AI48" s="282">
        <f t="shared" si="28"/>
        <v>0</v>
      </c>
      <c r="AJ48" s="282">
        <f t="shared" si="28"/>
        <v>0</v>
      </c>
      <c r="AK48" s="282">
        <f t="shared" si="28"/>
        <v>0</v>
      </c>
      <c r="AL48" s="282" t="b">
        <f t="shared" si="16"/>
        <v>1</v>
      </c>
      <c r="AM48" s="59">
        <f t="shared" si="8"/>
        <v>28</v>
      </c>
      <c r="AN48" s="59" t="b">
        <f t="shared" si="9"/>
        <v>1</v>
      </c>
    </row>
    <row r="49" spans="1:40" s="259" customFormat="1" ht="18" customHeight="1">
      <c r="A49" s="225"/>
      <c r="B49" s="226" t="s">
        <v>103</v>
      </c>
      <c r="C49" s="229"/>
      <c r="D49" s="233">
        <v>4</v>
      </c>
      <c r="E49" s="230"/>
      <c r="F49" s="229">
        <f>G49*30</f>
        <v>60</v>
      </c>
      <c r="G49" s="230">
        <v>2</v>
      </c>
      <c r="H49" s="231">
        <f>I49+J49+K49+L49</f>
        <v>28</v>
      </c>
      <c r="I49" s="232">
        <v>10</v>
      </c>
      <c r="J49" s="232">
        <v>18</v>
      </c>
      <c r="K49" s="233"/>
      <c r="L49" s="230"/>
      <c r="M49" s="229">
        <f>G49*2</f>
        <v>4</v>
      </c>
      <c r="N49" s="230"/>
      <c r="O49" s="234">
        <f>F49-H49-M49-N49</f>
        <v>28</v>
      </c>
      <c r="P49" s="229"/>
      <c r="Q49" s="230"/>
      <c r="R49" s="229"/>
      <c r="S49" s="230">
        <v>2</v>
      </c>
      <c r="T49" s="229"/>
      <c r="U49" s="230"/>
      <c r="V49" s="229"/>
      <c r="W49" s="230"/>
      <c r="X49" s="59"/>
      <c r="Y49" s="59" t="b">
        <f t="shared" si="4"/>
        <v>1</v>
      </c>
      <c r="Z49" s="59" t="b">
        <f t="shared" si="5"/>
        <v>1</v>
      </c>
      <c r="AA49" s="59" t="b">
        <f t="shared" si="6"/>
        <v>1</v>
      </c>
      <c r="AB49" s="59" t="b">
        <f t="shared" si="7"/>
        <v>1</v>
      </c>
      <c r="AD49" s="282">
        <f t="shared" si="28"/>
        <v>0</v>
      </c>
      <c r="AE49" s="282">
        <f>Q49*14</f>
        <v>0</v>
      </c>
      <c r="AF49" s="282">
        <v>0</v>
      </c>
      <c r="AG49" s="282">
        <v>28</v>
      </c>
      <c r="AH49" s="282">
        <f>T49*14</f>
        <v>0</v>
      </c>
      <c r="AI49" s="282">
        <f t="shared" si="28"/>
        <v>0</v>
      </c>
      <c r="AJ49" s="282">
        <f t="shared" si="28"/>
        <v>0</v>
      </c>
      <c r="AK49" s="282">
        <f t="shared" si="28"/>
        <v>0</v>
      </c>
      <c r="AL49" s="282" t="b">
        <f t="shared" si="16"/>
        <v>1</v>
      </c>
      <c r="AM49" s="59">
        <f t="shared" si="8"/>
        <v>28</v>
      </c>
      <c r="AN49" s="59" t="b">
        <f t="shared" si="9"/>
        <v>1</v>
      </c>
    </row>
    <row r="50" spans="1:40" s="259" customFormat="1" ht="18" customHeight="1">
      <c r="A50" s="225"/>
      <c r="B50" s="226" t="s">
        <v>100</v>
      </c>
      <c r="C50" s="229"/>
      <c r="D50" s="233">
        <v>6</v>
      </c>
      <c r="E50" s="230"/>
      <c r="F50" s="229">
        <f>G50*30</f>
        <v>30</v>
      </c>
      <c r="G50" s="230">
        <v>1</v>
      </c>
      <c r="H50" s="231">
        <f>I50+J50+K50+L50</f>
        <v>14</v>
      </c>
      <c r="I50" s="232">
        <v>4</v>
      </c>
      <c r="J50" s="232"/>
      <c r="K50" s="233">
        <v>10</v>
      </c>
      <c r="L50" s="230"/>
      <c r="M50" s="229">
        <f>G50*2</f>
        <v>2</v>
      </c>
      <c r="N50" s="230"/>
      <c r="O50" s="234">
        <f>F50-H50-M50-N50</f>
        <v>14</v>
      </c>
      <c r="P50" s="229"/>
      <c r="Q50" s="230"/>
      <c r="R50" s="229"/>
      <c r="S50" s="230"/>
      <c r="T50" s="229"/>
      <c r="U50" s="230">
        <v>1</v>
      </c>
      <c r="V50" s="229"/>
      <c r="W50" s="230"/>
      <c r="X50" s="59"/>
      <c r="Y50" s="59" t="b">
        <f t="shared" si="4"/>
        <v>1</v>
      </c>
      <c r="Z50" s="59" t="b">
        <f t="shared" si="5"/>
        <v>1</v>
      </c>
      <c r="AA50" s="59" t="b">
        <f t="shared" si="6"/>
        <v>1</v>
      </c>
      <c r="AB50" s="59" t="b">
        <f t="shared" si="7"/>
        <v>1</v>
      </c>
      <c r="AD50" s="282">
        <f t="shared" si="28"/>
        <v>0</v>
      </c>
      <c r="AE50" s="282">
        <f>Q50*14</f>
        <v>0</v>
      </c>
      <c r="AF50" s="282">
        <f>R50*14</f>
        <v>0</v>
      </c>
      <c r="AG50" s="282">
        <f t="shared" si="28"/>
        <v>0</v>
      </c>
      <c r="AH50" s="282">
        <v>0</v>
      </c>
      <c r="AI50" s="282">
        <v>14</v>
      </c>
      <c r="AJ50" s="282">
        <f t="shared" si="28"/>
        <v>0</v>
      </c>
      <c r="AK50" s="282">
        <f t="shared" si="28"/>
        <v>0</v>
      </c>
      <c r="AL50" s="282" t="b">
        <f t="shared" si="16"/>
        <v>1</v>
      </c>
      <c r="AM50" s="59">
        <f t="shared" si="8"/>
        <v>14</v>
      </c>
      <c r="AN50" s="59" t="b">
        <f t="shared" si="9"/>
        <v>1</v>
      </c>
    </row>
    <row r="51" spans="1:40" s="59" customFormat="1" ht="18" customHeight="1">
      <c r="A51" s="240" t="s">
        <v>229</v>
      </c>
      <c r="B51" s="241" t="s">
        <v>104</v>
      </c>
      <c r="C51" s="245">
        <v>7</v>
      </c>
      <c r="D51" s="243"/>
      <c r="E51" s="246"/>
      <c r="F51" s="245">
        <f>G51*30</f>
        <v>120</v>
      </c>
      <c r="G51" s="246">
        <v>4</v>
      </c>
      <c r="H51" s="247">
        <f>I51+J51+K51+L51</f>
        <v>56</v>
      </c>
      <c r="I51" s="248">
        <v>22</v>
      </c>
      <c r="J51" s="248"/>
      <c r="K51" s="243">
        <v>22</v>
      </c>
      <c r="L51" s="246">
        <v>12</v>
      </c>
      <c r="M51" s="245">
        <v>8</v>
      </c>
      <c r="N51" s="246">
        <v>30</v>
      </c>
      <c r="O51" s="249">
        <f>F51-H51-N51-M51</f>
        <v>26</v>
      </c>
      <c r="P51" s="252"/>
      <c r="Q51" s="251"/>
      <c r="R51" s="252"/>
      <c r="S51" s="251"/>
      <c r="T51" s="252"/>
      <c r="U51" s="251"/>
      <c r="V51" s="252">
        <v>4</v>
      </c>
      <c r="W51" s="253"/>
      <c r="Y51" s="59" t="b">
        <f t="shared" si="4"/>
        <v>1</v>
      </c>
      <c r="Z51" s="59" t="b">
        <f t="shared" si="5"/>
        <v>1</v>
      </c>
      <c r="AA51" s="59" t="b">
        <f t="shared" si="6"/>
        <v>1</v>
      </c>
      <c r="AB51" s="59" t="b">
        <f t="shared" si="7"/>
        <v>1</v>
      </c>
      <c r="AD51" s="116">
        <f t="shared" si="28"/>
        <v>0</v>
      </c>
      <c r="AE51" s="116">
        <f>Q51*14</f>
        <v>0</v>
      </c>
      <c r="AF51" s="116">
        <f>R51*14</f>
        <v>0</v>
      </c>
      <c r="AG51" s="116">
        <f t="shared" si="28"/>
        <v>0</v>
      </c>
      <c r="AH51" s="116">
        <f t="shared" si="28"/>
        <v>0</v>
      </c>
      <c r="AI51" s="116">
        <f t="shared" si="28"/>
        <v>0</v>
      </c>
      <c r="AJ51" s="116">
        <f t="shared" si="28"/>
        <v>56</v>
      </c>
      <c r="AK51" s="116">
        <f t="shared" si="28"/>
        <v>0</v>
      </c>
      <c r="AL51" s="116" t="b">
        <f t="shared" si="16"/>
        <v>1</v>
      </c>
      <c r="AM51" s="59">
        <f t="shared" si="8"/>
        <v>56</v>
      </c>
      <c r="AN51" s="59" t="b">
        <f t="shared" si="9"/>
        <v>1</v>
      </c>
    </row>
    <row r="52" spans="1:40" s="59" customFormat="1" ht="18" customHeight="1">
      <c r="A52" s="240" t="s">
        <v>230</v>
      </c>
      <c r="B52" s="241" t="s">
        <v>105</v>
      </c>
      <c r="C52" s="245"/>
      <c r="D52" s="243" t="s">
        <v>308</v>
      </c>
      <c r="E52" s="246"/>
      <c r="F52" s="245">
        <f>SUM(F53:F55)</f>
        <v>210</v>
      </c>
      <c r="G52" s="246">
        <f aca="true" t="shared" si="31" ref="G52:O52">SUM(G53:G55)</f>
        <v>7</v>
      </c>
      <c r="H52" s="245">
        <f t="shared" si="31"/>
        <v>98</v>
      </c>
      <c r="I52" s="243">
        <f t="shared" si="31"/>
        <v>24</v>
      </c>
      <c r="J52" s="243">
        <f t="shared" si="31"/>
        <v>22</v>
      </c>
      <c r="K52" s="243">
        <f t="shared" si="31"/>
        <v>6</v>
      </c>
      <c r="L52" s="246">
        <f t="shared" si="31"/>
        <v>46</v>
      </c>
      <c r="M52" s="245">
        <f t="shared" si="31"/>
        <v>14</v>
      </c>
      <c r="N52" s="246">
        <f t="shared" si="31"/>
        <v>0</v>
      </c>
      <c r="O52" s="255">
        <f t="shared" si="31"/>
        <v>98</v>
      </c>
      <c r="P52" s="245">
        <f>SUM(P53:P55)</f>
        <v>0</v>
      </c>
      <c r="Q52" s="246">
        <f>SUM(Q53:Q55)</f>
        <v>2</v>
      </c>
      <c r="R52" s="245">
        <f aca="true" t="shared" si="32" ref="R52:W52">SUM(R53:R55)</f>
        <v>0</v>
      </c>
      <c r="S52" s="246">
        <f t="shared" si="32"/>
        <v>0</v>
      </c>
      <c r="T52" s="245">
        <f t="shared" si="32"/>
        <v>3</v>
      </c>
      <c r="U52" s="246">
        <f t="shared" si="32"/>
        <v>0</v>
      </c>
      <c r="V52" s="245">
        <f t="shared" si="32"/>
        <v>2</v>
      </c>
      <c r="W52" s="246">
        <f t="shared" si="32"/>
        <v>0</v>
      </c>
      <c r="Y52" s="59" t="b">
        <f t="shared" si="4"/>
        <v>1</v>
      </c>
      <c r="Z52" s="59" t="b">
        <f t="shared" si="5"/>
        <v>1</v>
      </c>
      <c r="AA52" s="59" t="b">
        <f t="shared" si="6"/>
        <v>1</v>
      </c>
      <c r="AB52" s="59" t="b">
        <f t="shared" si="7"/>
        <v>1</v>
      </c>
      <c r="AD52" s="116">
        <f t="shared" si="28"/>
        <v>0</v>
      </c>
      <c r="AE52" s="116">
        <f>Q52*14</f>
        <v>28</v>
      </c>
      <c r="AF52" s="116">
        <f>R52*14</f>
        <v>0</v>
      </c>
      <c r="AG52" s="116">
        <f t="shared" si="28"/>
        <v>0</v>
      </c>
      <c r="AH52" s="116">
        <f t="shared" si="28"/>
        <v>42</v>
      </c>
      <c r="AI52" s="116">
        <v>0</v>
      </c>
      <c r="AJ52" s="116">
        <v>28</v>
      </c>
      <c r="AK52" s="116">
        <f t="shared" si="28"/>
        <v>0</v>
      </c>
      <c r="AL52" s="116" t="b">
        <f t="shared" si="16"/>
        <v>1</v>
      </c>
      <c r="AM52" s="59">
        <f t="shared" si="8"/>
        <v>98</v>
      </c>
      <c r="AN52" s="59" t="b">
        <f t="shared" si="9"/>
        <v>1</v>
      </c>
    </row>
    <row r="53" spans="1:40" s="259" customFormat="1" ht="18" customHeight="1">
      <c r="A53" s="256"/>
      <c r="B53" s="226" t="s">
        <v>107</v>
      </c>
      <c r="C53" s="229"/>
      <c r="D53" s="233">
        <v>2</v>
      </c>
      <c r="E53" s="230"/>
      <c r="F53" s="229">
        <f>G53*30</f>
        <v>60</v>
      </c>
      <c r="G53" s="230">
        <v>2</v>
      </c>
      <c r="H53" s="231">
        <f>I53+J53+K53+L53</f>
        <v>28</v>
      </c>
      <c r="I53" s="232">
        <v>8</v>
      </c>
      <c r="J53" s="232">
        <v>10</v>
      </c>
      <c r="K53" s="233"/>
      <c r="L53" s="230">
        <v>10</v>
      </c>
      <c r="M53" s="229">
        <f>G53*2</f>
        <v>4</v>
      </c>
      <c r="N53" s="230"/>
      <c r="O53" s="234">
        <f>F53-H53-M53-N53</f>
        <v>28</v>
      </c>
      <c r="P53" s="229"/>
      <c r="Q53" s="230">
        <v>2</v>
      </c>
      <c r="R53" s="229"/>
      <c r="S53" s="299"/>
      <c r="T53" s="229"/>
      <c r="U53" s="230"/>
      <c r="V53" s="229"/>
      <c r="W53" s="230"/>
      <c r="X53" s="59"/>
      <c r="Y53" s="59" t="b">
        <f t="shared" si="4"/>
        <v>1</v>
      </c>
      <c r="Z53" s="59" t="b">
        <f t="shared" si="5"/>
        <v>1</v>
      </c>
      <c r="AA53" s="59" t="b">
        <f t="shared" si="6"/>
        <v>1</v>
      </c>
      <c r="AB53" s="59" t="b">
        <f t="shared" si="7"/>
        <v>1</v>
      </c>
      <c r="AD53" s="282">
        <f t="shared" si="28"/>
        <v>0</v>
      </c>
      <c r="AE53" s="282">
        <v>28</v>
      </c>
      <c r="AF53" s="282">
        <f>R53*14</f>
        <v>0</v>
      </c>
      <c r="AG53" s="282">
        <f t="shared" si="28"/>
        <v>0</v>
      </c>
      <c r="AH53" s="282">
        <f t="shared" si="28"/>
        <v>0</v>
      </c>
      <c r="AI53" s="282">
        <f t="shared" si="28"/>
        <v>0</v>
      </c>
      <c r="AJ53" s="282">
        <f t="shared" si="28"/>
        <v>0</v>
      </c>
      <c r="AK53" s="282">
        <f t="shared" si="28"/>
        <v>0</v>
      </c>
      <c r="AL53" s="282" t="b">
        <f t="shared" si="16"/>
        <v>1</v>
      </c>
      <c r="AM53" s="59">
        <f t="shared" si="8"/>
        <v>28</v>
      </c>
      <c r="AN53" s="59" t="b">
        <f t="shared" si="9"/>
        <v>1</v>
      </c>
    </row>
    <row r="54" spans="1:40" s="259" customFormat="1" ht="18" customHeight="1">
      <c r="A54" s="225"/>
      <c r="B54" s="226" t="s">
        <v>106</v>
      </c>
      <c r="C54" s="229"/>
      <c r="D54" s="233">
        <v>5</v>
      </c>
      <c r="E54" s="230"/>
      <c r="F54" s="229">
        <f>G54*30</f>
        <v>90</v>
      </c>
      <c r="G54" s="230">
        <v>3</v>
      </c>
      <c r="H54" s="231">
        <f>I54+J54+K54+L54</f>
        <v>42</v>
      </c>
      <c r="I54" s="232">
        <v>8</v>
      </c>
      <c r="J54" s="232">
        <v>12</v>
      </c>
      <c r="K54" s="233"/>
      <c r="L54" s="230">
        <v>22</v>
      </c>
      <c r="M54" s="229">
        <f>G54*2</f>
        <v>6</v>
      </c>
      <c r="N54" s="230"/>
      <c r="O54" s="234">
        <f>F54-H54-M54-N54</f>
        <v>42</v>
      </c>
      <c r="P54" s="229"/>
      <c r="Q54" s="230"/>
      <c r="R54" s="229"/>
      <c r="S54" s="619"/>
      <c r="T54" s="229">
        <v>3</v>
      </c>
      <c r="U54" s="230"/>
      <c r="V54" s="229"/>
      <c r="W54" s="230"/>
      <c r="X54" s="59"/>
      <c r="Y54" s="59" t="b">
        <f t="shared" si="4"/>
        <v>1</v>
      </c>
      <c r="Z54" s="59" t="b">
        <f t="shared" si="5"/>
        <v>1</v>
      </c>
      <c r="AA54" s="59" t="b">
        <f t="shared" si="6"/>
        <v>1</v>
      </c>
      <c r="AB54" s="59" t="b">
        <f t="shared" si="7"/>
        <v>1</v>
      </c>
      <c r="AD54" s="282">
        <f t="shared" si="28"/>
        <v>0</v>
      </c>
      <c r="AE54" s="282">
        <f t="shared" si="28"/>
        <v>0</v>
      </c>
      <c r="AF54" s="282">
        <f t="shared" si="28"/>
        <v>0</v>
      </c>
      <c r="AG54" s="282"/>
      <c r="AH54" s="282">
        <v>42</v>
      </c>
      <c r="AI54" s="282">
        <f>U54*14</f>
        <v>0</v>
      </c>
      <c r="AJ54" s="282">
        <f>V54*14</f>
        <v>0</v>
      </c>
      <c r="AK54" s="282">
        <f>W54*14</f>
        <v>0</v>
      </c>
      <c r="AL54" s="282" t="b">
        <f t="shared" si="16"/>
        <v>1</v>
      </c>
      <c r="AM54" s="59">
        <f t="shared" si="8"/>
        <v>42</v>
      </c>
      <c r="AN54" s="59" t="b">
        <f t="shared" si="9"/>
        <v>1</v>
      </c>
    </row>
    <row r="55" spans="1:40" s="259" customFormat="1" ht="18" customHeight="1">
      <c r="A55" s="238"/>
      <c r="B55" s="226" t="s">
        <v>108</v>
      </c>
      <c r="C55" s="229"/>
      <c r="D55" s="233">
        <v>7</v>
      </c>
      <c r="E55" s="230"/>
      <c r="F55" s="229">
        <f>G55*30</f>
        <v>60</v>
      </c>
      <c r="G55" s="230">
        <v>2</v>
      </c>
      <c r="H55" s="231">
        <f>I55+J55+K55+L55</f>
        <v>28</v>
      </c>
      <c r="I55" s="232">
        <v>8</v>
      </c>
      <c r="J55" s="232"/>
      <c r="K55" s="233">
        <v>6</v>
      </c>
      <c r="L55" s="230">
        <v>14</v>
      </c>
      <c r="M55" s="229">
        <f>G55*2</f>
        <v>4</v>
      </c>
      <c r="N55" s="230"/>
      <c r="O55" s="234">
        <f>F55-H55-M55-N55</f>
        <v>28</v>
      </c>
      <c r="P55" s="229"/>
      <c r="Q55" s="230"/>
      <c r="R55" s="229"/>
      <c r="S55" s="230"/>
      <c r="T55" s="229"/>
      <c r="U55" s="230"/>
      <c r="V55" s="229">
        <v>2</v>
      </c>
      <c r="W55" s="230"/>
      <c r="X55" s="59"/>
      <c r="Y55" s="59" t="b">
        <f t="shared" si="4"/>
        <v>1</v>
      </c>
      <c r="Z55" s="59" t="b">
        <f t="shared" si="5"/>
        <v>1</v>
      </c>
      <c r="AA55" s="59" t="b">
        <f t="shared" si="6"/>
        <v>1</v>
      </c>
      <c r="AB55" s="59" t="b">
        <f t="shared" si="7"/>
        <v>1</v>
      </c>
      <c r="AD55" s="282">
        <f t="shared" si="28"/>
        <v>0</v>
      </c>
      <c r="AE55" s="282">
        <f t="shared" si="28"/>
        <v>0</v>
      </c>
      <c r="AF55" s="282">
        <f t="shared" si="28"/>
        <v>0</v>
      </c>
      <c r="AG55" s="282">
        <f t="shared" si="28"/>
        <v>0</v>
      </c>
      <c r="AH55" s="282">
        <f t="shared" si="28"/>
        <v>0</v>
      </c>
      <c r="AI55" s="282">
        <v>0</v>
      </c>
      <c r="AJ55" s="282">
        <v>28</v>
      </c>
      <c r="AK55" s="282">
        <f>W55*14</f>
        <v>0</v>
      </c>
      <c r="AL55" s="282" t="b">
        <f t="shared" si="16"/>
        <v>1</v>
      </c>
      <c r="AM55" s="59">
        <f t="shared" si="8"/>
        <v>28</v>
      </c>
      <c r="AN55" s="59" t="b">
        <f t="shared" si="9"/>
        <v>1</v>
      </c>
    </row>
    <row r="56" spans="1:40" s="59" customFormat="1" ht="18" customHeight="1">
      <c r="A56" s="240" t="s">
        <v>231</v>
      </c>
      <c r="B56" s="241" t="s">
        <v>109</v>
      </c>
      <c r="C56" s="245">
        <v>8</v>
      </c>
      <c r="D56" s="243" t="s">
        <v>228</v>
      </c>
      <c r="E56" s="246"/>
      <c r="F56" s="245">
        <f>SUM(F57:F60)</f>
        <v>300</v>
      </c>
      <c r="G56" s="246">
        <f aca="true" t="shared" si="33" ref="G56:W56">SUM(G57:G60)</f>
        <v>10</v>
      </c>
      <c r="H56" s="245">
        <f t="shared" si="33"/>
        <v>172</v>
      </c>
      <c r="I56" s="243">
        <f t="shared" si="33"/>
        <v>2</v>
      </c>
      <c r="J56" s="243">
        <f t="shared" si="33"/>
        <v>94</v>
      </c>
      <c r="K56" s="243">
        <f t="shared" si="33"/>
        <v>0</v>
      </c>
      <c r="L56" s="246">
        <f t="shared" si="33"/>
        <v>76</v>
      </c>
      <c r="M56" s="245">
        <f t="shared" si="33"/>
        <v>20</v>
      </c>
      <c r="N56" s="246">
        <f t="shared" si="33"/>
        <v>30</v>
      </c>
      <c r="O56" s="245">
        <f t="shared" si="33"/>
        <v>78</v>
      </c>
      <c r="P56" s="245">
        <f t="shared" si="33"/>
        <v>1</v>
      </c>
      <c r="Q56" s="246">
        <f t="shared" si="33"/>
        <v>2</v>
      </c>
      <c r="R56" s="245">
        <f t="shared" si="33"/>
        <v>0</v>
      </c>
      <c r="S56" s="246">
        <f t="shared" si="33"/>
        <v>0</v>
      </c>
      <c r="T56" s="245">
        <f t="shared" si="33"/>
        <v>0</v>
      </c>
      <c r="U56" s="246">
        <f t="shared" si="33"/>
        <v>0</v>
      </c>
      <c r="V56" s="245">
        <f t="shared" si="33"/>
        <v>0</v>
      </c>
      <c r="W56" s="246">
        <f t="shared" si="33"/>
        <v>7</v>
      </c>
      <c r="Y56" s="59" t="b">
        <f t="shared" si="4"/>
        <v>1</v>
      </c>
      <c r="Z56" s="59" t="b">
        <f t="shared" si="5"/>
        <v>1</v>
      </c>
      <c r="AA56" s="237" t="b">
        <f>26+Q7*3+W59*14+W60*14=I56+J56+K56+L56</f>
        <v>1</v>
      </c>
      <c r="AB56" s="59" t="b">
        <f t="shared" si="7"/>
        <v>1</v>
      </c>
      <c r="AD56" s="116">
        <f>SUM(AD57:AD60)</f>
        <v>26</v>
      </c>
      <c r="AE56" s="116">
        <f aca="true" t="shared" si="34" ref="AE56:AK56">SUM(AE57:AE60)</f>
        <v>48</v>
      </c>
      <c r="AF56" s="116">
        <f t="shared" si="34"/>
        <v>0</v>
      </c>
      <c r="AG56" s="116">
        <f t="shared" si="34"/>
        <v>0</v>
      </c>
      <c r="AH56" s="116">
        <f t="shared" si="34"/>
        <v>0</v>
      </c>
      <c r="AI56" s="116">
        <f t="shared" si="34"/>
        <v>0</v>
      </c>
      <c r="AJ56" s="116">
        <f t="shared" si="34"/>
        <v>0</v>
      </c>
      <c r="AK56" s="116">
        <f t="shared" si="34"/>
        <v>98</v>
      </c>
      <c r="AL56" s="116" t="b">
        <f t="shared" si="16"/>
        <v>1</v>
      </c>
      <c r="AM56" s="59">
        <f>SUM(AD56:AK56)</f>
        <v>172</v>
      </c>
      <c r="AN56" s="59" t="b">
        <f>AM56=H56</f>
        <v>1</v>
      </c>
    </row>
    <row r="57" spans="1:41" s="259" customFormat="1" ht="18" customHeight="1">
      <c r="A57" s="256"/>
      <c r="B57" s="226" t="s">
        <v>111</v>
      </c>
      <c r="C57" s="229"/>
      <c r="D57" s="233">
        <v>1</v>
      </c>
      <c r="E57" s="230"/>
      <c r="F57" s="229">
        <f>G57*30</f>
        <v>30</v>
      </c>
      <c r="G57" s="230">
        <v>1</v>
      </c>
      <c r="H57" s="231">
        <f>I57+J57+K57+L57</f>
        <v>26</v>
      </c>
      <c r="I57" s="232"/>
      <c r="J57" s="232">
        <v>20</v>
      </c>
      <c r="K57" s="233"/>
      <c r="L57" s="230">
        <v>6</v>
      </c>
      <c r="M57" s="229">
        <f>G57*2</f>
        <v>2</v>
      </c>
      <c r="N57" s="230"/>
      <c r="O57" s="234">
        <f>F57-H57-M57-N57</f>
        <v>2</v>
      </c>
      <c r="P57" s="229">
        <v>1</v>
      </c>
      <c r="Q57" s="230"/>
      <c r="R57" s="229"/>
      <c r="S57" s="230"/>
      <c r="T57" s="229"/>
      <c r="U57" s="230"/>
      <c r="V57" s="229"/>
      <c r="W57" s="230"/>
      <c r="X57" s="59"/>
      <c r="Y57" s="59" t="b">
        <f t="shared" si="4"/>
        <v>1</v>
      </c>
      <c r="Z57" s="59" t="b">
        <f t="shared" si="5"/>
        <v>1</v>
      </c>
      <c r="AA57" s="237" t="b">
        <f>26=I57+J57+K57+L57</f>
        <v>1</v>
      </c>
      <c r="AB57" s="59" t="b">
        <f t="shared" si="7"/>
        <v>1</v>
      </c>
      <c r="AD57" s="237">
        <v>26</v>
      </c>
      <c r="AE57" s="237">
        <f>Q57*14</f>
        <v>0</v>
      </c>
      <c r="AF57" s="237">
        <f t="shared" si="28"/>
        <v>0</v>
      </c>
      <c r="AG57" s="237">
        <f t="shared" si="28"/>
        <v>0</v>
      </c>
      <c r="AH57" s="237">
        <f t="shared" si="28"/>
        <v>0</v>
      </c>
      <c r="AI57" s="237">
        <f t="shared" si="28"/>
        <v>0</v>
      </c>
      <c r="AJ57" s="237">
        <f t="shared" si="28"/>
        <v>0</v>
      </c>
      <c r="AK57" s="237">
        <f t="shared" si="28"/>
        <v>0</v>
      </c>
      <c r="AL57" s="237" t="b">
        <f t="shared" si="16"/>
        <v>1</v>
      </c>
      <c r="AM57" s="237">
        <f t="shared" si="8"/>
        <v>26</v>
      </c>
      <c r="AN57" s="237" t="b">
        <f t="shared" si="9"/>
        <v>1</v>
      </c>
      <c r="AO57" s="300" t="s">
        <v>295</v>
      </c>
    </row>
    <row r="58" spans="1:41" s="259" customFormat="1" ht="18" customHeight="1">
      <c r="A58" s="225"/>
      <c r="B58" s="226" t="s">
        <v>110</v>
      </c>
      <c r="C58" s="229"/>
      <c r="D58" s="233">
        <v>2</v>
      </c>
      <c r="E58" s="230"/>
      <c r="F58" s="229">
        <f>G58*30</f>
        <v>60</v>
      </c>
      <c r="G58" s="230">
        <v>2</v>
      </c>
      <c r="H58" s="231">
        <f>I58+J58+K58+L58</f>
        <v>48</v>
      </c>
      <c r="I58" s="232">
        <v>2</v>
      </c>
      <c r="J58" s="232">
        <v>26</v>
      </c>
      <c r="K58" s="233"/>
      <c r="L58" s="230">
        <v>20</v>
      </c>
      <c r="M58" s="229">
        <f>G58*2</f>
        <v>4</v>
      </c>
      <c r="N58" s="230"/>
      <c r="O58" s="234">
        <f>F58-H58-M58-N58</f>
        <v>8</v>
      </c>
      <c r="P58" s="229"/>
      <c r="Q58" s="230">
        <v>2</v>
      </c>
      <c r="R58" s="229"/>
      <c r="S58" s="230"/>
      <c r="T58" s="229"/>
      <c r="U58" s="230"/>
      <c r="V58" s="229"/>
      <c r="W58" s="230"/>
      <c r="X58" s="59"/>
      <c r="Y58" s="59" t="b">
        <f t="shared" si="4"/>
        <v>1</v>
      </c>
      <c r="Z58" s="59" t="b">
        <f t="shared" si="5"/>
        <v>1</v>
      </c>
      <c r="AA58" s="237" t="b">
        <f>Q7*3=I58+J58+K58+L58</f>
        <v>1</v>
      </c>
      <c r="AB58" s="59" t="b">
        <f t="shared" si="7"/>
        <v>1</v>
      </c>
      <c r="AD58" s="237">
        <f>P58*14</f>
        <v>0</v>
      </c>
      <c r="AE58" s="237">
        <f>AE10*3</f>
        <v>48</v>
      </c>
      <c r="AF58" s="237">
        <f t="shared" si="28"/>
        <v>0</v>
      </c>
      <c r="AG58" s="237">
        <f t="shared" si="28"/>
        <v>0</v>
      </c>
      <c r="AH58" s="237">
        <f t="shared" si="28"/>
        <v>0</v>
      </c>
      <c r="AI58" s="237">
        <f t="shared" si="28"/>
        <v>0</v>
      </c>
      <c r="AJ58" s="237">
        <f t="shared" si="28"/>
        <v>0</v>
      </c>
      <c r="AK58" s="237">
        <f t="shared" si="28"/>
        <v>0</v>
      </c>
      <c r="AL58" s="237" t="b">
        <f t="shared" si="16"/>
        <v>1</v>
      </c>
      <c r="AM58" s="237">
        <f t="shared" si="8"/>
        <v>48</v>
      </c>
      <c r="AN58" s="237" t="b">
        <f t="shared" si="9"/>
        <v>1</v>
      </c>
      <c r="AO58" s="300" t="s">
        <v>294</v>
      </c>
    </row>
    <row r="59" spans="1:41" s="259" customFormat="1" ht="18" customHeight="1">
      <c r="A59" s="613"/>
      <c r="B59" s="612" t="s">
        <v>363</v>
      </c>
      <c r="C59" s="229">
        <v>8</v>
      </c>
      <c r="D59" s="233"/>
      <c r="E59" s="230"/>
      <c r="F59" s="229">
        <f>G59*30</f>
        <v>150</v>
      </c>
      <c r="G59" s="230">
        <v>5</v>
      </c>
      <c r="H59" s="231">
        <f>I59+J59+K59+L59</f>
        <v>70</v>
      </c>
      <c r="I59" s="232"/>
      <c r="J59" s="232">
        <v>34</v>
      </c>
      <c r="K59" s="233"/>
      <c r="L59" s="230">
        <v>36</v>
      </c>
      <c r="M59" s="229">
        <f>G59*2</f>
        <v>10</v>
      </c>
      <c r="N59" s="230">
        <v>30</v>
      </c>
      <c r="O59" s="234">
        <f>F59-H59-M59-N59</f>
        <v>40</v>
      </c>
      <c r="P59" s="229"/>
      <c r="Q59" s="230"/>
      <c r="R59" s="229"/>
      <c r="S59" s="230"/>
      <c r="T59" s="229"/>
      <c r="U59" s="230"/>
      <c r="V59" s="229"/>
      <c r="W59" s="230">
        <v>5</v>
      </c>
      <c r="X59" s="59"/>
      <c r="Y59" s="59" t="b">
        <f t="shared" si="4"/>
        <v>1</v>
      </c>
      <c r="Z59" s="59" t="b">
        <f t="shared" si="5"/>
        <v>1</v>
      </c>
      <c r="AA59" s="237" t="b">
        <f t="shared" si="6"/>
        <v>1</v>
      </c>
      <c r="AB59" s="59" t="b">
        <f t="shared" si="7"/>
        <v>1</v>
      </c>
      <c r="AD59" s="282">
        <f>P59*14</f>
        <v>0</v>
      </c>
      <c r="AE59" s="282">
        <f>Q59*14</f>
        <v>0</v>
      </c>
      <c r="AF59" s="282">
        <f t="shared" si="28"/>
        <v>0</v>
      </c>
      <c r="AG59" s="282">
        <f t="shared" si="28"/>
        <v>0</v>
      </c>
      <c r="AH59" s="282">
        <f t="shared" si="28"/>
        <v>0</v>
      </c>
      <c r="AI59" s="282">
        <f t="shared" si="28"/>
        <v>0</v>
      </c>
      <c r="AJ59" s="282">
        <f t="shared" si="28"/>
        <v>0</v>
      </c>
      <c r="AK59" s="282">
        <f t="shared" si="28"/>
        <v>70</v>
      </c>
      <c r="AL59" s="282" t="b">
        <f>AD59+AE59+AF59+AG59+AH59+AI59+AJ59+AK59=H59</f>
        <v>1</v>
      </c>
      <c r="AM59" s="59">
        <f>SUM(AD59:AK59)</f>
        <v>70</v>
      </c>
      <c r="AN59" s="59" t="b">
        <f>AM59=H59</f>
        <v>1</v>
      </c>
      <c r="AO59" s="300"/>
    </row>
    <row r="60" spans="1:41" s="259" customFormat="1" ht="18" customHeight="1">
      <c r="A60" s="611"/>
      <c r="B60" s="226" t="s">
        <v>368</v>
      </c>
      <c r="C60" s="229"/>
      <c r="D60" s="233">
        <v>8</v>
      </c>
      <c r="E60" s="230"/>
      <c r="F60" s="229">
        <f>G60*30</f>
        <v>60</v>
      </c>
      <c r="G60" s="230">
        <v>2</v>
      </c>
      <c r="H60" s="231">
        <f>I60+J60+K60+L60</f>
        <v>28</v>
      </c>
      <c r="I60" s="232"/>
      <c r="J60" s="232">
        <v>14</v>
      </c>
      <c r="K60" s="233"/>
      <c r="L60" s="230">
        <v>14</v>
      </c>
      <c r="M60" s="229">
        <f>G60*2</f>
        <v>4</v>
      </c>
      <c r="N60" s="230"/>
      <c r="O60" s="234">
        <f>F60-H60-M60-N60</f>
        <v>28</v>
      </c>
      <c r="P60" s="229"/>
      <c r="Q60" s="230"/>
      <c r="R60" s="229"/>
      <c r="S60" s="230"/>
      <c r="T60" s="229"/>
      <c r="U60" s="230"/>
      <c r="V60" s="229"/>
      <c r="W60" s="230">
        <v>2</v>
      </c>
      <c r="X60" s="59"/>
      <c r="Y60" s="59" t="b">
        <f>G60=P60+Q60+R60+S60+T60+U60+V60+W60</f>
        <v>1</v>
      </c>
      <c r="Z60" s="59" t="b">
        <f>G60*2=M60</f>
        <v>1</v>
      </c>
      <c r="AA60" s="237" t="b">
        <f>G60*14=I60+J60+K60+L60</f>
        <v>1</v>
      </c>
      <c r="AB60" s="59" t="b">
        <f>F60-H60-M60-N60=O60</f>
        <v>1</v>
      </c>
      <c r="AD60" s="282">
        <f>P60*14</f>
        <v>0</v>
      </c>
      <c r="AE60" s="282">
        <f>Q60*14</f>
        <v>0</v>
      </c>
      <c r="AF60" s="282">
        <f>R60*14</f>
        <v>0</v>
      </c>
      <c r="AG60" s="282">
        <f>S60*14</f>
        <v>0</v>
      </c>
      <c r="AH60" s="282">
        <f>T60*14</f>
        <v>0</v>
      </c>
      <c r="AI60" s="282">
        <f>U60*14</f>
        <v>0</v>
      </c>
      <c r="AJ60" s="282">
        <f>V60*14</f>
        <v>0</v>
      </c>
      <c r="AK60" s="282">
        <f t="shared" si="28"/>
        <v>28</v>
      </c>
      <c r="AL60" s="282" t="b">
        <f>AD60+AE60+AF60+AG60+AH60+AI60+AJ60+AK60=H60</f>
        <v>1</v>
      </c>
      <c r="AM60" s="59">
        <f>SUM(AD60:AK60)</f>
        <v>28</v>
      </c>
      <c r="AN60" s="59" t="b">
        <f>AM60=H60</f>
        <v>1</v>
      </c>
      <c r="AO60" s="300"/>
    </row>
    <row r="61" spans="1:40" s="55" customFormat="1" ht="18" customHeight="1">
      <c r="A61" s="301" t="s">
        <v>232</v>
      </c>
      <c r="B61" s="241" t="s">
        <v>170</v>
      </c>
      <c r="C61" s="620"/>
      <c r="D61" s="243">
        <v>2</v>
      </c>
      <c r="E61" s="621"/>
      <c r="F61" s="245">
        <f>SUM(F62:F63)</f>
        <v>120</v>
      </c>
      <c r="G61" s="246">
        <f aca="true" t="shared" si="35" ref="G61:O61">SUM(G62:G63)</f>
        <v>4</v>
      </c>
      <c r="H61" s="245">
        <f t="shared" si="35"/>
        <v>56</v>
      </c>
      <c r="I61" s="243">
        <f t="shared" si="35"/>
        <v>8</v>
      </c>
      <c r="J61" s="243">
        <f t="shared" si="35"/>
        <v>22</v>
      </c>
      <c r="K61" s="243">
        <f t="shared" si="35"/>
        <v>0</v>
      </c>
      <c r="L61" s="246">
        <f t="shared" si="35"/>
        <v>26</v>
      </c>
      <c r="M61" s="245">
        <f t="shared" si="35"/>
        <v>8</v>
      </c>
      <c r="N61" s="246">
        <f t="shared" si="35"/>
        <v>0</v>
      </c>
      <c r="O61" s="255">
        <f t="shared" si="35"/>
        <v>56</v>
      </c>
      <c r="P61" s="247">
        <f>SUM(P62:P63)</f>
        <v>2</v>
      </c>
      <c r="Q61" s="323">
        <f aca="true" t="shared" si="36" ref="Q61:W61">SUM(Q62:Q63)</f>
        <v>2</v>
      </c>
      <c r="R61" s="247">
        <f t="shared" si="36"/>
        <v>0</v>
      </c>
      <c r="S61" s="323">
        <f t="shared" si="36"/>
        <v>0</v>
      </c>
      <c r="T61" s="247">
        <f t="shared" si="36"/>
        <v>0</v>
      </c>
      <c r="U61" s="323">
        <f t="shared" si="36"/>
        <v>0</v>
      </c>
      <c r="V61" s="247">
        <f t="shared" si="36"/>
        <v>0</v>
      </c>
      <c r="W61" s="323">
        <f t="shared" si="36"/>
        <v>0</v>
      </c>
      <c r="X61" s="59"/>
      <c r="Y61" s="59" t="b">
        <f t="shared" si="4"/>
        <v>1</v>
      </c>
      <c r="Z61" s="59" t="b">
        <f t="shared" si="5"/>
        <v>1</v>
      </c>
      <c r="AA61" s="59" t="b">
        <f t="shared" si="6"/>
        <v>1</v>
      </c>
      <c r="AB61" s="59" t="b">
        <f t="shared" si="7"/>
        <v>1</v>
      </c>
      <c r="AD61" s="116">
        <f>P61*14</f>
        <v>28</v>
      </c>
      <c r="AE61" s="116">
        <f>Q61*14</f>
        <v>28</v>
      </c>
      <c r="AF61" s="116">
        <f t="shared" si="28"/>
        <v>0</v>
      </c>
      <c r="AG61" s="116">
        <f t="shared" si="28"/>
        <v>0</v>
      </c>
      <c r="AH61" s="116">
        <f t="shared" si="28"/>
        <v>0</v>
      </c>
      <c r="AI61" s="116">
        <f t="shared" si="28"/>
        <v>0</v>
      </c>
      <c r="AJ61" s="116">
        <f t="shared" si="28"/>
        <v>0</v>
      </c>
      <c r="AK61" s="116">
        <f t="shared" si="28"/>
        <v>0</v>
      </c>
      <c r="AL61" s="116" t="b">
        <f t="shared" si="16"/>
        <v>1</v>
      </c>
      <c r="AM61" s="59">
        <f t="shared" si="8"/>
        <v>56</v>
      </c>
      <c r="AN61" s="59" t="b">
        <f t="shared" si="9"/>
        <v>1</v>
      </c>
    </row>
    <row r="62" spans="1:40" s="259" customFormat="1" ht="18" customHeight="1">
      <c r="A62" s="256"/>
      <c r="B62" s="226" t="s">
        <v>91</v>
      </c>
      <c r="C62" s="229"/>
      <c r="D62" s="233"/>
      <c r="E62" s="302"/>
      <c r="F62" s="229">
        <f>G62*30</f>
        <v>60</v>
      </c>
      <c r="G62" s="235">
        <v>2</v>
      </c>
      <c r="H62" s="231">
        <f>I62+J62+K62+L62</f>
        <v>28</v>
      </c>
      <c r="I62" s="232">
        <v>4</v>
      </c>
      <c r="J62" s="232">
        <v>16</v>
      </c>
      <c r="K62" s="233"/>
      <c r="L62" s="230">
        <v>8</v>
      </c>
      <c r="M62" s="229">
        <v>4</v>
      </c>
      <c r="N62" s="230"/>
      <c r="O62" s="234">
        <f>F62-H62-M62-N62</f>
        <v>28</v>
      </c>
      <c r="P62" s="231">
        <v>2</v>
      </c>
      <c r="Q62" s="230"/>
      <c r="R62" s="229"/>
      <c r="S62" s="235"/>
      <c r="T62" s="229"/>
      <c r="U62" s="230"/>
      <c r="V62" s="229"/>
      <c r="W62" s="230"/>
      <c r="X62" s="59"/>
      <c r="Y62" s="59" t="b">
        <f t="shared" si="4"/>
        <v>1</v>
      </c>
      <c r="Z62" s="59" t="b">
        <f t="shared" si="5"/>
        <v>1</v>
      </c>
      <c r="AA62" s="59" t="b">
        <f t="shared" si="6"/>
        <v>1</v>
      </c>
      <c r="AB62" s="59" t="b">
        <f t="shared" si="7"/>
        <v>1</v>
      </c>
      <c r="AD62" s="282">
        <v>28</v>
      </c>
      <c r="AE62" s="282">
        <f>Q62*14</f>
        <v>0</v>
      </c>
      <c r="AF62" s="282">
        <f aca="true" t="shared" si="37" ref="AF62:AK63">R62*14</f>
        <v>0</v>
      </c>
      <c r="AG62" s="282">
        <f t="shared" si="37"/>
        <v>0</v>
      </c>
      <c r="AH62" s="282">
        <f t="shared" si="37"/>
        <v>0</v>
      </c>
      <c r="AI62" s="282">
        <f t="shared" si="37"/>
        <v>0</v>
      </c>
      <c r="AJ62" s="282">
        <f t="shared" si="37"/>
        <v>0</v>
      </c>
      <c r="AK62" s="282">
        <f t="shared" si="37"/>
        <v>0</v>
      </c>
      <c r="AL62" s="282" t="b">
        <f t="shared" si="16"/>
        <v>1</v>
      </c>
      <c r="AM62" s="59">
        <f t="shared" si="8"/>
        <v>28</v>
      </c>
      <c r="AN62" s="59" t="b">
        <f t="shared" si="9"/>
        <v>1</v>
      </c>
    </row>
    <row r="63" spans="1:40" s="259" customFormat="1" ht="18" customHeight="1">
      <c r="A63" s="225"/>
      <c r="B63" s="303" t="s">
        <v>171</v>
      </c>
      <c r="C63" s="304"/>
      <c r="D63" s="305"/>
      <c r="E63" s="306"/>
      <c r="F63" s="229">
        <f>G63*30</f>
        <v>60</v>
      </c>
      <c r="G63" s="235">
        <v>2</v>
      </c>
      <c r="H63" s="231">
        <f>I63+J63+K63+L63</f>
        <v>28</v>
      </c>
      <c r="I63" s="232">
        <v>4</v>
      </c>
      <c r="J63" s="232">
        <v>6</v>
      </c>
      <c r="K63" s="233"/>
      <c r="L63" s="230">
        <v>18</v>
      </c>
      <c r="M63" s="229">
        <v>4</v>
      </c>
      <c r="N63" s="230"/>
      <c r="O63" s="234">
        <f>F63-H63-M63-N63</f>
        <v>28</v>
      </c>
      <c r="P63" s="582"/>
      <c r="Q63" s="235">
        <v>2</v>
      </c>
      <c r="R63" s="582"/>
      <c r="S63" s="583"/>
      <c r="T63" s="229"/>
      <c r="U63" s="230"/>
      <c r="V63" s="229"/>
      <c r="W63" s="230"/>
      <c r="X63" s="59"/>
      <c r="Y63" s="59" t="b">
        <f t="shared" si="4"/>
        <v>1</v>
      </c>
      <c r="Z63" s="59" t="b">
        <f t="shared" si="5"/>
        <v>1</v>
      </c>
      <c r="AA63" s="59" t="b">
        <f t="shared" si="6"/>
        <v>1</v>
      </c>
      <c r="AB63" s="59" t="b">
        <f t="shared" si="7"/>
        <v>1</v>
      </c>
      <c r="AD63" s="282">
        <f>P63*14</f>
        <v>0</v>
      </c>
      <c r="AE63" s="282">
        <v>28</v>
      </c>
      <c r="AF63" s="282">
        <f t="shared" si="37"/>
        <v>0</v>
      </c>
      <c r="AG63" s="282">
        <f t="shared" si="37"/>
        <v>0</v>
      </c>
      <c r="AH63" s="282">
        <f t="shared" si="37"/>
        <v>0</v>
      </c>
      <c r="AI63" s="282">
        <f t="shared" si="37"/>
        <v>0</v>
      </c>
      <c r="AJ63" s="282">
        <f t="shared" si="37"/>
        <v>0</v>
      </c>
      <c r="AK63" s="282">
        <f t="shared" si="37"/>
        <v>0</v>
      </c>
      <c r="AL63" s="282" t="b">
        <f t="shared" si="16"/>
        <v>1</v>
      </c>
      <c r="AM63" s="59">
        <f t="shared" si="8"/>
        <v>28</v>
      </c>
      <c r="AN63" s="59" t="b">
        <f t="shared" si="9"/>
        <v>1</v>
      </c>
    </row>
    <row r="64" spans="1:38" s="59" customFormat="1" ht="18" customHeight="1">
      <c r="A64" s="240" t="s">
        <v>234</v>
      </c>
      <c r="B64" s="241" t="s">
        <v>354</v>
      </c>
      <c r="C64" s="245"/>
      <c r="D64" s="243"/>
      <c r="E64" s="246">
        <v>5</v>
      </c>
      <c r="F64" s="245">
        <f>G64*30</f>
        <v>30</v>
      </c>
      <c r="G64" s="246">
        <v>1</v>
      </c>
      <c r="H64" s="247"/>
      <c r="I64" s="248"/>
      <c r="J64" s="248"/>
      <c r="K64" s="243"/>
      <c r="L64" s="246"/>
      <c r="M64" s="245"/>
      <c r="N64" s="246">
        <v>30</v>
      </c>
      <c r="O64" s="249">
        <f>F64-H64-N64-M64</f>
        <v>0</v>
      </c>
      <c r="P64" s="252"/>
      <c r="Q64" s="251"/>
      <c r="R64" s="252"/>
      <c r="S64" s="251"/>
      <c r="T64" s="252">
        <v>1</v>
      </c>
      <c r="U64" s="251"/>
      <c r="V64" s="252"/>
      <c r="W64" s="253"/>
      <c r="Y64" s="59" t="b">
        <f t="shared" si="4"/>
        <v>1</v>
      </c>
      <c r="AB64" s="59" t="b">
        <f t="shared" si="7"/>
        <v>1</v>
      </c>
      <c r="AD64" s="116"/>
      <c r="AE64" s="116"/>
      <c r="AF64" s="116"/>
      <c r="AG64" s="116"/>
      <c r="AH64" s="116"/>
      <c r="AI64" s="116"/>
      <c r="AJ64" s="116"/>
      <c r="AK64" s="116"/>
      <c r="AL64" s="116"/>
    </row>
    <row r="65" spans="1:38" s="59" customFormat="1" ht="37.5">
      <c r="A65" s="240" t="s">
        <v>82</v>
      </c>
      <c r="B65" s="241" t="s">
        <v>332</v>
      </c>
      <c r="C65" s="245"/>
      <c r="D65" s="243"/>
      <c r="E65" s="246">
        <v>6</v>
      </c>
      <c r="F65" s="245">
        <f>G65*30</f>
        <v>30</v>
      </c>
      <c r="G65" s="246">
        <v>1</v>
      </c>
      <c r="H65" s="245"/>
      <c r="I65" s="243"/>
      <c r="J65" s="243"/>
      <c r="K65" s="243"/>
      <c r="L65" s="246"/>
      <c r="M65" s="245"/>
      <c r="N65" s="246">
        <v>30</v>
      </c>
      <c r="O65" s="249">
        <f>F65-H65-N65-M65</f>
        <v>0</v>
      </c>
      <c r="P65" s="252"/>
      <c r="Q65" s="251"/>
      <c r="R65" s="252"/>
      <c r="S65" s="297"/>
      <c r="T65" s="252"/>
      <c r="U65" s="251">
        <v>1</v>
      </c>
      <c r="V65" s="252"/>
      <c r="W65" s="251"/>
      <c r="Y65" s="59" t="b">
        <f t="shared" si="4"/>
        <v>1</v>
      </c>
      <c r="AB65" s="59" t="b">
        <f t="shared" si="7"/>
        <v>1</v>
      </c>
      <c r="AD65" s="116"/>
      <c r="AE65" s="116"/>
      <c r="AF65" s="116"/>
      <c r="AG65" s="116"/>
      <c r="AH65" s="116"/>
      <c r="AI65" s="116"/>
      <c r="AJ65" s="116"/>
      <c r="AK65" s="116"/>
      <c r="AL65" s="116"/>
    </row>
    <row r="66" spans="1:38" s="55" customFormat="1" ht="21.75" customHeight="1" thickBot="1">
      <c r="A66" s="307" t="s">
        <v>145</v>
      </c>
      <c r="B66" s="261" t="s">
        <v>309</v>
      </c>
      <c r="C66" s="308"/>
      <c r="D66" s="263"/>
      <c r="E66" s="309">
        <v>8</v>
      </c>
      <c r="F66" s="265">
        <f>G66*30</f>
        <v>30</v>
      </c>
      <c r="G66" s="266">
        <v>1</v>
      </c>
      <c r="H66" s="265"/>
      <c r="I66" s="263"/>
      <c r="J66" s="263"/>
      <c r="K66" s="263"/>
      <c r="L66" s="266"/>
      <c r="M66" s="265"/>
      <c r="N66" s="266">
        <v>30</v>
      </c>
      <c r="O66" s="269">
        <f>F66-H66-N66-M66</f>
        <v>0</v>
      </c>
      <c r="P66" s="310"/>
      <c r="Q66" s="311"/>
      <c r="R66" s="312"/>
      <c r="S66" s="313"/>
      <c r="T66" s="312"/>
      <c r="U66" s="314"/>
      <c r="V66" s="312"/>
      <c r="W66" s="311">
        <v>1</v>
      </c>
      <c r="X66" s="59"/>
      <c r="Y66" s="59" t="b">
        <f t="shared" si="4"/>
        <v>1</v>
      </c>
      <c r="Z66" s="59"/>
      <c r="AA66" s="59"/>
      <c r="AB66" s="59" t="b">
        <f t="shared" si="7"/>
        <v>1</v>
      </c>
      <c r="AD66" s="116"/>
      <c r="AE66" s="116"/>
      <c r="AF66" s="116"/>
      <c r="AG66" s="116"/>
      <c r="AH66" s="116"/>
      <c r="AI66" s="116"/>
      <c r="AJ66" s="116"/>
      <c r="AK66" s="116"/>
      <c r="AL66" s="116"/>
    </row>
    <row r="67" spans="1:40" s="59" customFormat="1" ht="18" customHeight="1" thickBot="1">
      <c r="A67" s="731" t="s">
        <v>16</v>
      </c>
      <c r="B67" s="732"/>
      <c r="C67" s="315">
        <v>12</v>
      </c>
      <c r="D67" s="315">
        <v>16</v>
      </c>
      <c r="E67" s="315">
        <v>3</v>
      </c>
      <c r="F67" s="315">
        <f>F26+F36+F42+F46+F51+F52+F56+F61+F66+F64+F65</f>
        <v>3060</v>
      </c>
      <c r="G67" s="315">
        <f aca="true" t="shared" si="38" ref="G67:S67">G26+G36+G42+G46+G51+G52+G56+G61+G66+G64+G65</f>
        <v>102</v>
      </c>
      <c r="H67" s="315">
        <f t="shared" si="38"/>
        <v>1472</v>
      </c>
      <c r="I67" s="315">
        <f t="shared" si="38"/>
        <v>312</v>
      </c>
      <c r="J67" s="315">
        <f t="shared" si="38"/>
        <v>546</v>
      </c>
      <c r="K67" s="315">
        <f t="shared" si="38"/>
        <v>370</v>
      </c>
      <c r="L67" s="315">
        <f t="shared" si="38"/>
        <v>244</v>
      </c>
      <c r="M67" s="315">
        <f t="shared" si="38"/>
        <v>198</v>
      </c>
      <c r="N67" s="315">
        <f t="shared" si="38"/>
        <v>480</v>
      </c>
      <c r="O67" s="315">
        <f t="shared" si="38"/>
        <v>910</v>
      </c>
      <c r="P67" s="315">
        <f t="shared" si="38"/>
        <v>12</v>
      </c>
      <c r="Q67" s="315">
        <f t="shared" si="38"/>
        <v>18</v>
      </c>
      <c r="R67" s="315">
        <f t="shared" si="38"/>
        <v>12</v>
      </c>
      <c r="S67" s="315">
        <f t="shared" si="38"/>
        <v>11</v>
      </c>
      <c r="T67" s="315">
        <f>T26+T36+T42+T46+T51+T52+T56+T61+T66+T64+T65</f>
        <v>12</v>
      </c>
      <c r="U67" s="315">
        <f>U26+U36+U42+U46+U51+U52+U56+U61+U66+U64+U65</f>
        <v>11</v>
      </c>
      <c r="V67" s="315">
        <f>V26+V36+V42+V46+V51+V52+V56+V61+V66+V64+V65</f>
        <v>14</v>
      </c>
      <c r="W67" s="315">
        <f>W26+W36+W42+W46+W51+W52+W56+W61+W66+W64+W65</f>
        <v>12</v>
      </c>
      <c r="Y67" s="59" t="b">
        <f t="shared" si="4"/>
        <v>1</v>
      </c>
      <c r="AB67" s="59" t="b">
        <f t="shared" si="7"/>
        <v>1</v>
      </c>
      <c r="AM67" s="273">
        <f>AM26+AM36+AM42+AM46+AM51+AM52+AM56+AM61</f>
        <v>1472</v>
      </c>
      <c r="AN67" s="59" t="b">
        <f>AM67=H67</f>
        <v>1</v>
      </c>
    </row>
    <row r="68" spans="1:40" s="105" customFormat="1" ht="18" customHeight="1" thickBot="1">
      <c r="A68" s="316" t="s">
        <v>233</v>
      </c>
      <c r="B68" s="317"/>
      <c r="C68" s="113"/>
      <c r="D68" s="113"/>
      <c r="E68" s="113"/>
      <c r="F68" s="113"/>
      <c r="G68" s="114"/>
      <c r="H68" s="318"/>
      <c r="I68" s="114"/>
      <c r="J68" s="114"/>
      <c r="K68" s="113"/>
      <c r="L68" s="113"/>
      <c r="M68" s="113"/>
      <c r="N68" s="113"/>
      <c r="O68" s="114"/>
      <c r="P68" s="319"/>
      <c r="Q68" s="114"/>
      <c r="R68" s="319"/>
      <c r="S68" s="318"/>
      <c r="T68" s="113"/>
      <c r="U68" s="113"/>
      <c r="V68" s="113"/>
      <c r="W68" s="115"/>
      <c r="X68" s="59"/>
      <c r="Y68" s="59"/>
      <c r="Z68" s="59"/>
      <c r="AA68" s="59"/>
      <c r="AB68" s="59"/>
      <c r="AM68" s="59"/>
      <c r="AN68" s="59"/>
    </row>
    <row r="69" spans="1:40" s="59" customFormat="1" ht="18" customHeight="1">
      <c r="A69" s="622" t="s">
        <v>339</v>
      </c>
      <c r="B69" s="623" t="s">
        <v>113</v>
      </c>
      <c r="C69" s="624">
        <v>3</v>
      </c>
      <c r="D69" s="625"/>
      <c r="E69" s="626"/>
      <c r="F69" s="220">
        <f>G69*30</f>
        <v>120</v>
      </c>
      <c r="G69" s="320">
        <v>4</v>
      </c>
      <c r="H69" s="321">
        <f>I69+J69+K69+L69</f>
        <v>56</v>
      </c>
      <c r="I69" s="627">
        <v>22</v>
      </c>
      <c r="J69" s="627">
        <v>14</v>
      </c>
      <c r="K69" s="218">
        <v>20</v>
      </c>
      <c r="L69" s="221"/>
      <c r="M69" s="220">
        <v>8</v>
      </c>
      <c r="N69" s="221">
        <v>30</v>
      </c>
      <c r="O69" s="628">
        <f>F69-H69-N69-M69</f>
        <v>26</v>
      </c>
      <c r="P69" s="629"/>
      <c r="Q69" s="224"/>
      <c r="R69" s="220">
        <v>4</v>
      </c>
      <c r="S69" s="579"/>
      <c r="T69" s="588"/>
      <c r="U69" s="579"/>
      <c r="V69" s="588"/>
      <c r="W69" s="579"/>
      <c r="Y69" s="59" t="b">
        <f t="shared" si="4"/>
        <v>1</v>
      </c>
      <c r="Z69" s="59" t="b">
        <f t="shared" si="5"/>
        <v>1</v>
      </c>
      <c r="AA69" s="59" t="b">
        <f t="shared" si="6"/>
        <v>1</v>
      </c>
      <c r="AB69" s="59" t="b">
        <f t="shared" si="7"/>
        <v>1</v>
      </c>
      <c r="AD69" s="116">
        <f aca="true" t="shared" si="39" ref="AD69:AK76">P69*14</f>
        <v>0</v>
      </c>
      <c r="AE69" s="116">
        <f t="shared" si="39"/>
        <v>0</v>
      </c>
      <c r="AF69" s="116">
        <f t="shared" si="39"/>
        <v>56</v>
      </c>
      <c r="AG69" s="116">
        <f t="shared" si="39"/>
        <v>0</v>
      </c>
      <c r="AH69" s="116">
        <f t="shared" si="39"/>
        <v>0</v>
      </c>
      <c r="AI69" s="116">
        <f t="shared" si="39"/>
        <v>0</v>
      </c>
      <c r="AJ69" s="116">
        <f t="shared" si="39"/>
        <v>0</v>
      </c>
      <c r="AK69" s="116">
        <f t="shared" si="39"/>
        <v>0</v>
      </c>
      <c r="AL69" s="116" t="b">
        <f aca="true" t="shared" si="40" ref="AL69:AL76">AD69+AE69+AF69+AG69+AH69+AI69+AJ69+AK69=H69</f>
        <v>1</v>
      </c>
      <c r="AM69" s="59">
        <f t="shared" si="8"/>
        <v>56</v>
      </c>
      <c r="AN69" s="59" t="b">
        <f t="shared" si="9"/>
        <v>1</v>
      </c>
    </row>
    <row r="70" spans="1:40" s="59" customFormat="1" ht="18" customHeight="1">
      <c r="A70" s="240" t="s">
        <v>369</v>
      </c>
      <c r="B70" s="241" t="s">
        <v>112</v>
      </c>
      <c r="C70" s="245">
        <v>4</v>
      </c>
      <c r="D70" s="322"/>
      <c r="E70" s="251"/>
      <c r="F70" s="245">
        <f aca="true" t="shared" si="41" ref="F70:W70">SUM(F71:F73)</f>
        <v>150</v>
      </c>
      <c r="G70" s="246">
        <f t="shared" si="41"/>
        <v>5</v>
      </c>
      <c r="H70" s="245">
        <f t="shared" si="41"/>
        <v>70</v>
      </c>
      <c r="I70" s="243">
        <f t="shared" si="41"/>
        <v>30</v>
      </c>
      <c r="J70" s="243">
        <f t="shared" si="41"/>
        <v>32</v>
      </c>
      <c r="K70" s="243">
        <f t="shared" si="41"/>
        <v>8</v>
      </c>
      <c r="L70" s="246">
        <f t="shared" si="41"/>
        <v>0</v>
      </c>
      <c r="M70" s="245">
        <f t="shared" si="41"/>
        <v>10</v>
      </c>
      <c r="N70" s="246">
        <f t="shared" si="41"/>
        <v>30</v>
      </c>
      <c r="O70" s="255">
        <f t="shared" si="41"/>
        <v>40</v>
      </c>
      <c r="P70" s="247">
        <f t="shared" si="41"/>
        <v>0</v>
      </c>
      <c r="Q70" s="323">
        <f t="shared" si="41"/>
        <v>0</v>
      </c>
      <c r="R70" s="247">
        <f t="shared" si="41"/>
        <v>3</v>
      </c>
      <c r="S70" s="323">
        <f t="shared" si="41"/>
        <v>2</v>
      </c>
      <c r="T70" s="247">
        <f t="shared" si="41"/>
        <v>0</v>
      </c>
      <c r="U70" s="323">
        <f t="shared" si="41"/>
        <v>0</v>
      </c>
      <c r="V70" s="247">
        <f t="shared" si="41"/>
        <v>0</v>
      </c>
      <c r="W70" s="323">
        <f t="shared" si="41"/>
        <v>0</v>
      </c>
      <c r="Y70" s="59" t="b">
        <f t="shared" si="4"/>
        <v>1</v>
      </c>
      <c r="Z70" s="59" t="b">
        <f t="shared" si="5"/>
        <v>1</v>
      </c>
      <c r="AA70" s="59" t="b">
        <f t="shared" si="6"/>
        <v>1</v>
      </c>
      <c r="AB70" s="59" t="b">
        <f t="shared" si="7"/>
        <v>1</v>
      </c>
      <c r="AD70" s="116">
        <f t="shared" si="39"/>
        <v>0</v>
      </c>
      <c r="AE70" s="116">
        <f t="shared" si="39"/>
        <v>0</v>
      </c>
      <c r="AF70" s="116">
        <f t="shared" si="39"/>
        <v>42</v>
      </c>
      <c r="AG70" s="116">
        <f t="shared" si="39"/>
        <v>28</v>
      </c>
      <c r="AH70" s="116">
        <f t="shared" si="39"/>
        <v>0</v>
      </c>
      <c r="AI70" s="116">
        <f t="shared" si="39"/>
        <v>0</v>
      </c>
      <c r="AJ70" s="116">
        <f t="shared" si="39"/>
        <v>0</v>
      </c>
      <c r="AK70" s="116">
        <f t="shared" si="39"/>
        <v>0</v>
      </c>
      <c r="AL70" s="116" t="b">
        <f t="shared" si="40"/>
        <v>1</v>
      </c>
      <c r="AM70" s="59">
        <f t="shared" si="8"/>
        <v>70</v>
      </c>
      <c r="AN70" s="59" t="b">
        <f t="shared" si="9"/>
        <v>1</v>
      </c>
    </row>
    <row r="71" spans="1:40" s="105" customFormat="1" ht="18.75">
      <c r="A71" s="102"/>
      <c r="B71" s="226" t="s">
        <v>174</v>
      </c>
      <c r="C71" s="112"/>
      <c r="D71" s="39"/>
      <c r="E71" s="111"/>
      <c r="F71" s="324">
        <f>G71*30</f>
        <v>60</v>
      </c>
      <c r="G71" s="325">
        <v>2</v>
      </c>
      <c r="H71" s="231">
        <f>I71+J71+K71+L71</f>
        <v>28</v>
      </c>
      <c r="I71" s="630">
        <v>14</v>
      </c>
      <c r="J71" s="630">
        <v>14</v>
      </c>
      <c r="K71" s="630"/>
      <c r="L71" s="325"/>
      <c r="M71" s="324">
        <v>4</v>
      </c>
      <c r="N71" s="325">
        <v>20</v>
      </c>
      <c r="O71" s="631">
        <f>F71-H71-M71-N71</f>
        <v>8</v>
      </c>
      <c r="P71" s="632"/>
      <c r="Q71" s="633"/>
      <c r="R71" s="229">
        <v>2</v>
      </c>
      <c r="S71" s="326"/>
      <c r="T71" s="327"/>
      <c r="U71" s="328"/>
      <c r="V71" s="327"/>
      <c r="W71" s="329"/>
      <c r="X71" s="59"/>
      <c r="Y71" s="59" t="b">
        <f t="shared" si="4"/>
        <v>1</v>
      </c>
      <c r="Z71" s="59" t="b">
        <f t="shared" si="5"/>
        <v>1</v>
      </c>
      <c r="AA71" s="59" t="b">
        <f t="shared" si="6"/>
        <v>1</v>
      </c>
      <c r="AB71" s="59" t="b">
        <f t="shared" si="7"/>
        <v>1</v>
      </c>
      <c r="AD71" s="282">
        <f t="shared" si="39"/>
        <v>0</v>
      </c>
      <c r="AE71" s="282">
        <f t="shared" si="39"/>
        <v>0</v>
      </c>
      <c r="AF71" s="282">
        <f t="shared" si="39"/>
        <v>28</v>
      </c>
      <c r="AG71" s="282">
        <f t="shared" si="39"/>
        <v>0</v>
      </c>
      <c r="AH71" s="282">
        <f t="shared" si="39"/>
        <v>0</v>
      </c>
      <c r="AI71" s="282">
        <f t="shared" si="39"/>
        <v>0</v>
      </c>
      <c r="AJ71" s="282">
        <f t="shared" si="39"/>
        <v>0</v>
      </c>
      <c r="AK71" s="282">
        <f t="shared" si="39"/>
        <v>0</v>
      </c>
      <c r="AL71" s="282" t="b">
        <f t="shared" si="40"/>
        <v>1</v>
      </c>
      <c r="AM71" s="59">
        <f t="shared" si="8"/>
        <v>28</v>
      </c>
      <c r="AN71" s="59" t="b">
        <f t="shared" si="9"/>
        <v>1</v>
      </c>
    </row>
    <row r="72" spans="1:40" s="105" customFormat="1" ht="18" customHeight="1">
      <c r="A72" s="101"/>
      <c r="B72" s="226" t="s">
        <v>175</v>
      </c>
      <c r="C72" s="112"/>
      <c r="D72" s="39"/>
      <c r="E72" s="111"/>
      <c r="F72" s="324">
        <f>G72*30</f>
        <v>30</v>
      </c>
      <c r="G72" s="325">
        <v>1</v>
      </c>
      <c r="H72" s="231">
        <f>I72+J72+K72+L72</f>
        <v>14</v>
      </c>
      <c r="I72" s="630">
        <v>2</v>
      </c>
      <c r="J72" s="630">
        <v>12</v>
      </c>
      <c r="K72" s="630"/>
      <c r="L72" s="329"/>
      <c r="M72" s="324">
        <v>2</v>
      </c>
      <c r="N72" s="325">
        <v>5</v>
      </c>
      <c r="O72" s="631">
        <f>F72-H72-M72-N72</f>
        <v>9</v>
      </c>
      <c r="P72" s="327"/>
      <c r="Q72" s="329"/>
      <c r="R72" s="229">
        <v>1</v>
      </c>
      <c r="S72" s="230"/>
      <c r="T72" s="327"/>
      <c r="U72" s="328"/>
      <c r="V72" s="327"/>
      <c r="W72" s="326"/>
      <c r="X72" s="59"/>
      <c r="Y72" s="59" t="b">
        <f>G72=P72+Q72+R72+S72+T72+U72+V72+W72</f>
        <v>1</v>
      </c>
      <c r="Z72" s="59" t="b">
        <f>G72*2=M72</f>
        <v>1</v>
      </c>
      <c r="AA72" s="59" t="b">
        <f t="shared" si="6"/>
        <v>1</v>
      </c>
      <c r="AB72" s="59" t="b">
        <f>F72-H72-M72-N72=O72</f>
        <v>1</v>
      </c>
      <c r="AD72" s="282">
        <f>P72*14</f>
        <v>0</v>
      </c>
      <c r="AE72" s="282">
        <f t="shared" si="39"/>
        <v>0</v>
      </c>
      <c r="AF72" s="282">
        <f t="shared" si="39"/>
        <v>14</v>
      </c>
      <c r="AG72" s="282">
        <f t="shared" si="39"/>
        <v>0</v>
      </c>
      <c r="AH72" s="282">
        <f t="shared" si="39"/>
        <v>0</v>
      </c>
      <c r="AI72" s="282">
        <f t="shared" si="39"/>
        <v>0</v>
      </c>
      <c r="AJ72" s="282">
        <f t="shared" si="39"/>
        <v>0</v>
      </c>
      <c r="AK72" s="282">
        <f t="shared" si="39"/>
        <v>0</v>
      </c>
      <c r="AL72" s="282" t="b">
        <f>AD72+AE72+AF72+AG72+AH72+AI72+AJ72+AK72=H72</f>
        <v>1</v>
      </c>
      <c r="AM72" s="59">
        <f>SUM(AD72:AK72)</f>
        <v>14</v>
      </c>
      <c r="AN72" s="59" t="b">
        <f>AM72=H72</f>
        <v>1</v>
      </c>
    </row>
    <row r="73" spans="1:40" s="105" customFormat="1" ht="18" customHeight="1">
      <c r="A73" s="100"/>
      <c r="B73" s="226" t="s">
        <v>338</v>
      </c>
      <c r="C73" s="112"/>
      <c r="D73" s="39"/>
      <c r="E73" s="111"/>
      <c r="F73" s="229">
        <f>G73*30</f>
        <v>60</v>
      </c>
      <c r="G73" s="230">
        <v>2</v>
      </c>
      <c r="H73" s="231">
        <f>I73+J73+K73+L73</f>
        <v>28</v>
      </c>
      <c r="I73" s="233">
        <v>14</v>
      </c>
      <c r="J73" s="233">
        <v>6</v>
      </c>
      <c r="K73" s="233">
        <v>8</v>
      </c>
      <c r="L73" s="60"/>
      <c r="M73" s="229">
        <v>4</v>
      </c>
      <c r="N73" s="230">
        <v>5</v>
      </c>
      <c r="O73" s="631">
        <f>F73-H73-M73-N73</f>
        <v>23</v>
      </c>
      <c r="P73" s="330"/>
      <c r="Q73" s="60"/>
      <c r="R73" s="57"/>
      <c r="S73" s="230">
        <v>2</v>
      </c>
      <c r="T73" s="330"/>
      <c r="U73" s="60"/>
      <c r="V73" s="330"/>
      <c r="W73" s="60"/>
      <c r="X73" s="59"/>
      <c r="Y73" s="59" t="b">
        <f t="shared" si="4"/>
        <v>1</v>
      </c>
      <c r="Z73" s="59" t="b">
        <f t="shared" si="5"/>
        <v>1</v>
      </c>
      <c r="AA73" s="59" t="b">
        <f t="shared" si="6"/>
        <v>1</v>
      </c>
      <c r="AB73" s="59" t="b">
        <f t="shared" si="7"/>
        <v>1</v>
      </c>
      <c r="AD73" s="282">
        <f>P73*14</f>
        <v>0</v>
      </c>
      <c r="AE73" s="282">
        <f t="shared" si="39"/>
        <v>0</v>
      </c>
      <c r="AF73" s="282">
        <f t="shared" si="39"/>
        <v>0</v>
      </c>
      <c r="AG73" s="282">
        <f t="shared" si="39"/>
        <v>28</v>
      </c>
      <c r="AH73" s="282">
        <f t="shared" si="39"/>
        <v>0</v>
      </c>
      <c r="AI73" s="282">
        <f t="shared" si="39"/>
        <v>0</v>
      </c>
      <c r="AJ73" s="282">
        <f t="shared" si="39"/>
        <v>0</v>
      </c>
      <c r="AK73" s="282">
        <f t="shared" si="39"/>
        <v>0</v>
      </c>
      <c r="AL73" s="282" t="b">
        <f t="shared" si="40"/>
        <v>1</v>
      </c>
      <c r="AM73" s="59">
        <f t="shared" si="8"/>
        <v>28</v>
      </c>
      <c r="AN73" s="59" t="b">
        <f t="shared" si="9"/>
        <v>1</v>
      </c>
    </row>
    <row r="74" spans="1:40" s="59" customFormat="1" ht="18" customHeight="1">
      <c r="A74" s="240" t="s">
        <v>370</v>
      </c>
      <c r="B74" s="241" t="s">
        <v>176</v>
      </c>
      <c r="C74" s="245">
        <v>5</v>
      </c>
      <c r="D74" s="322"/>
      <c r="E74" s="251"/>
      <c r="F74" s="245">
        <f>SUM(F75:F76)</f>
        <v>240</v>
      </c>
      <c r="G74" s="246">
        <f aca="true" t="shared" si="42" ref="G74:O74">SUM(G75:G76)</f>
        <v>8</v>
      </c>
      <c r="H74" s="245">
        <f t="shared" si="42"/>
        <v>112</v>
      </c>
      <c r="I74" s="243">
        <f t="shared" si="42"/>
        <v>32</v>
      </c>
      <c r="J74" s="243">
        <f t="shared" si="42"/>
        <v>32</v>
      </c>
      <c r="K74" s="243">
        <f t="shared" si="42"/>
        <v>16</v>
      </c>
      <c r="L74" s="246">
        <f t="shared" si="42"/>
        <v>32</v>
      </c>
      <c r="M74" s="245">
        <f t="shared" si="42"/>
        <v>16</v>
      </c>
      <c r="N74" s="246">
        <f t="shared" si="42"/>
        <v>30</v>
      </c>
      <c r="O74" s="255">
        <f t="shared" si="42"/>
        <v>82</v>
      </c>
      <c r="P74" s="245">
        <f>SUM(P75:P76)</f>
        <v>0</v>
      </c>
      <c r="Q74" s="246">
        <f aca="true" t="shared" si="43" ref="Q74:W74">SUM(Q75:Q76)</f>
        <v>0</v>
      </c>
      <c r="R74" s="245">
        <f t="shared" si="43"/>
        <v>0</v>
      </c>
      <c r="S74" s="246">
        <f t="shared" si="43"/>
        <v>0</v>
      </c>
      <c r="T74" s="245">
        <f t="shared" si="43"/>
        <v>8</v>
      </c>
      <c r="U74" s="246">
        <f t="shared" si="43"/>
        <v>0</v>
      </c>
      <c r="V74" s="245">
        <f t="shared" si="43"/>
        <v>0</v>
      </c>
      <c r="W74" s="246">
        <f t="shared" si="43"/>
        <v>0</v>
      </c>
      <c r="Y74" s="59" t="b">
        <f t="shared" si="4"/>
        <v>1</v>
      </c>
      <c r="Z74" s="59" t="b">
        <f t="shared" si="5"/>
        <v>1</v>
      </c>
      <c r="AA74" s="59" t="b">
        <f t="shared" si="6"/>
        <v>1</v>
      </c>
      <c r="AB74" s="59" t="b">
        <f t="shared" si="7"/>
        <v>1</v>
      </c>
      <c r="AD74" s="116">
        <f t="shared" si="39"/>
        <v>0</v>
      </c>
      <c r="AE74" s="116">
        <f t="shared" si="39"/>
        <v>0</v>
      </c>
      <c r="AF74" s="116">
        <f t="shared" si="39"/>
        <v>0</v>
      </c>
      <c r="AG74" s="116">
        <f>S74*14</f>
        <v>0</v>
      </c>
      <c r="AH74" s="116">
        <f t="shared" si="39"/>
        <v>112</v>
      </c>
      <c r="AI74" s="116">
        <f t="shared" si="39"/>
        <v>0</v>
      </c>
      <c r="AJ74" s="116">
        <f t="shared" si="39"/>
        <v>0</v>
      </c>
      <c r="AK74" s="116">
        <f t="shared" si="39"/>
        <v>0</v>
      </c>
      <c r="AL74" s="116" t="b">
        <f t="shared" si="40"/>
        <v>1</v>
      </c>
      <c r="AM74" s="59">
        <f t="shared" si="8"/>
        <v>112</v>
      </c>
      <c r="AN74" s="59" t="b">
        <f t="shared" si="9"/>
        <v>1</v>
      </c>
    </row>
    <row r="75" spans="1:40" s="105" customFormat="1" ht="18" customHeight="1">
      <c r="A75" s="102"/>
      <c r="B75" s="226" t="s">
        <v>114</v>
      </c>
      <c r="C75" s="40"/>
      <c r="D75" s="39"/>
      <c r="E75" s="111"/>
      <c r="F75" s="229">
        <f>G75*30</f>
        <v>120</v>
      </c>
      <c r="G75" s="235">
        <v>4</v>
      </c>
      <c r="H75" s="231">
        <f>I75+J75+K75+L75</f>
        <v>56</v>
      </c>
      <c r="I75" s="232">
        <v>16</v>
      </c>
      <c r="J75" s="232">
        <v>16</v>
      </c>
      <c r="K75" s="233">
        <v>8</v>
      </c>
      <c r="L75" s="230">
        <v>16</v>
      </c>
      <c r="M75" s="229">
        <v>8</v>
      </c>
      <c r="N75" s="230">
        <v>15</v>
      </c>
      <c r="O75" s="234">
        <f>F75-H75-M75-N75</f>
        <v>41</v>
      </c>
      <c r="P75" s="332"/>
      <c r="Q75" s="71"/>
      <c r="R75" s="40"/>
      <c r="S75" s="71"/>
      <c r="T75" s="229">
        <v>4</v>
      </c>
      <c r="U75" s="71"/>
      <c r="V75" s="40"/>
      <c r="W75" s="71"/>
      <c r="X75" s="59"/>
      <c r="Y75" s="59" t="b">
        <f t="shared" si="4"/>
        <v>1</v>
      </c>
      <c r="Z75" s="59" t="b">
        <f t="shared" si="5"/>
        <v>1</v>
      </c>
      <c r="AA75" s="59" t="b">
        <f t="shared" si="6"/>
        <v>1</v>
      </c>
      <c r="AB75" s="59" t="b">
        <f t="shared" si="7"/>
        <v>1</v>
      </c>
      <c r="AD75" s="282">
        <f t="shared" si="39"/>
        <v>0</v>
      </c>
      <c r="AE75" s="282">
        <f t="shared" si="39"/>
        <v>0</v>
      </c>
      <c r="AF75" s="282">
        <f t="shared" si="39"/>
        <v>0</v>
      </c>
      <c r="AG75" s="282">
        <f>S75*14</f>
        <v>0</v>
      </c>
      <c r="AH75" s="282">
        <v>56</v>
      </c>
      <c r="AI75" s="282">
        <f t="shared" si="39"/>
        <v>0</v>
      </c>
      <c r="AJ75" s="282">
        <f t="shared" si="39"/>
        <v>0</v>
      </c>
      <c r="AK75" s="282">
        <f t="shared" si="39"/>
        <v>0</v>
      </c>
      <c r="AL75" s="282" t="b">
        <f t="shared" si="40"/>
        <v>1</v>
      </c>
      <c r="AM75" s="59">
        <f t="shared" si="8"/>
        <v>56</v>
      </c>
      <c r="AN75" s="59" t="b">
        <f t="shared" si="9"/>
        <v>1</v>
      </c>
    </row>
    <row r="76" spans="1:40" s="105" customFormat="1" ht="18" customHeight="1">
      <c r="A76" s="101"/>
      <c r="B76" s="226" t="s">
        <v>340</v>
      </c>
      <c r="C76" s="40"/>
      <c r="D76" s="39"/>
      <c r="E76" s="111"/>
      <c r="F76" s="229">
        <f>G76*30</f>
        <v>120</v>
      </c>
      <c r="G76" s="235">
        <v>4</v>
      </c>
      <c r="H76" s="231">
        <f>I76+J76+K76+L76</f>
        <v>56</v>
      </c>
      <c r="I76" s="232">
        <v>16</v>
      </c>
      <c r="J76" s="232">
        <v>16</v>
      </c>
      <c r="K76" s="233">
        <v>8</v>
      </c>
      <c r="L76" s="230">
        <v>16</v>
      </c>
      <c r="M76" s="229">
        <v>8</v>
      </c>
      <c r="N76" s="230">
        <v>15</v>
      </c>
      <c r="O76" s="234">
        <f>F76-H76-M76-N76</f>
        <v>41</v>
      </c>
      <c r="P76" s="332"/>
      <c r="Q76" s="71"/>
      <c r="R76" s="40"/>
      <c r="S76" s="104"/>
      <c r="T76" s="229">
        <v>4</v>
      </c>
      <c r="U76" s="71"/>
      <c r="V76" s="40"/>
      <c r="W76" s="71"/>
      <c r="X76" s="59"/>
      <c r="Y76" s="59" t="b">
        <f t="shared" si="4"/>
        <v>1</v>
      </c>
      <c r="Z76" s="59" t="b">
        <f t="shared" si="5"/>
        <v>1</v>
      </c>
      <c r="AA76" s="59" t="b">
        <f t="shared" si="6"/>
        <v>1</v>
      </c>
      <c r="AB76" s="59" t="b">
        <f t="shared" si="7"/>
        <v>1</v>
      </c>
      <c r="AD76" s="282">
        <f t="shared" si="39"/>
        <v>0</v>
      </c>
      <c r="AE76" s="282">
        <f t="shared" si="39"/>
        <v>0</v>
      </c>
      <c r="AF76" s="282">
        <f t="shared" si="39"/>
        <v>0</v>
      </c>
      <c r="AG76" s="282">
        <f>S76*14</f>
        <v>0</v>
      </c>
      <c r="AH76" s="282">
        <v>56</v>
      </c>
      <c r="AI76" s="282">
        <f t="shared" si="39"/>
        <v>0</v>
      </c>
      <c r="AJ76" s="282">
        <f t="shared" si="39"/>
        <v>0</v>
      </c>
      <c r="AK76" s="282">
        <f t="shared" si="39"/>
        <v>0</v>
      </c>
      <c r="AL76" s="282" t="b">
        <f t="shared" si="40"/>
        <v>1</v>
      </c>
      <c r="AM76" s="59">
        <f t="shared" si="8"/>
        <v>56</v>
      </c>
      <c r="AN76" s="59" t="b">
        <f t="shared" si="9"/>
        <v>1</v>
      </c>
    </row>
    <row r="77" spans="1:40" s="105" customFormat="1" ht="18" customHeight="1">
      <c r="A77" s="240" t="s">
        <v>235</v>
      </c>
      <c r="B77" s="333" t="s">
        <v>236</v>
      </c>
      <c r="C77" s="334"/>
      <c r="D77" s="335"/>
      <c r="E77" s="336"/>
      <c r="F77" s="247">
        <f>SUM(F78:F81)</f>
        <v>480</v>
      </c>
      <c r="G77" s="323">
        <f aca="true" t="shared" si="44" ref="G77:O77">SUM(G78:G81)</f>
        <v>16</v>
      </c>
      <c r="H77" s="247">
        <f t="shared" si="44"/>
        <v>0</v>
      </c>
      <c r="I77" s="248">
        <f t="shared" si="44"/>
        <v>0</v>
      </c>
      <c r="J77" s="248">
        <f t="shared" si="44"/>
        <v>0</v>
      </c>
      <c r="K77" s="248">
        <f t="shared" si="44"/>
        <v>0</v>
      </c>
      <c r="L77" s="323">
        <f t="shared" si="44"/>
        <v>0</v>
      </c>
      <c r="M77" s="247">
        <f t="shared" si="44"/>
        <v>0</v>
      </c>
      <c r="N77" s="323">
        <f t="shared" si="44"/>
        <v>0</v>
      </c>
      <c r="O77" s="249">
        <f t="shared" si="44"/>
        <v>480</v>
      </c>
      <c r="P77" s="247">
        <f>SUM(P78:P81)</f>
        <v>0</v>
      </c>
      <c r="Q77" s="323">
        <f aca="true" t="shared" si="45" ref="Q77:W77">SUM(Q78:Q81)</f>
        <v>0</v>
      </c>
      <c r="R77" s="247">
        <f t="shared" si="45"/>
        <v>0</v>
      </c>
      <c r="S77" s="323">
        <f t="shared" si="45"/>
        <v>3</v>
      </c>
      <c r="T77" s="247">
        <f t="shared" si="45"/>
        <v>0</v>
      </c>
      <c r="U77" s="323">
        <f t="shared" si="45"/>
        <v>4</v>
      </c>
      <c r="V77" s="599">
        <f t="shared" si="45"/>
        <v>4.5</v>
      </c>
      <c r="W77" s="600">
        <f t="shared" si="45"/>
        <v>4.5</v>
      </c>
      <c r="X77" s="59"/>
      <c r="Y77" s="59" t="b">
        <f t="shared" si="4"/>
        <v>1</v>
      </c>
      <c r="Z77" s="59"/>
      <c r="AA77" s="59"/>
      <c r="AB77" s="59" t="b">
        <f t="shared" si="7"/>
        <v>1</v>
      </c>
      <c r="AM77" s="59">
        <f t="shared" si="8"/>
        <v>0</v>
      </c>
      <c r="AN77" s="59"/>
    </row>
    <row r="78" spans="1:40" s="116" customFormat="1" ht="18" customHeight="1">
      <c r="A78" s="337"/>
      <c r="B78" s="338" t="s">
        <v>269</v>
      </c>
      <c r="C78" s="339"/>
      <c r="D78" s="340">
        <v>4</v>
      </c>
      <c r="E78" s="341"/>
      <c r="F78" s="342">
        <f>G78*30</f>
        <v>45</v>
      </c>
      <c r="G78" s="343">
        <v>1.5</v>
      </c>
      <c r="H78" s="126"/>
      <c r="I78" s="344"/>
      <c r="J78" s="344"/>
      <c r="K78" s="125"/>
      <c r="L78" s="345"/>
      <c r="M78" s="126"/>
      <c r="N78" s="345"/>
      <c r="O78" s="346">
        <f>F78-H78-N78-M78</f>
        <v>45</v>
      </c>
      <c r="P78" s="347"/>
      <c r="Q78" s="348"/>
      <c r="R78" s="349"/>
      <c r="S78" s="42">
        <v>1.5</v>
      </c>
      <c r="T78" s="67"/>
      <c r="U78" s="45"/>
      <c r="V78" s="43"/>
      <c r="W78" s="51"/>
      <c r="X78" s="59"/>
      <c r="Y78" s="59" t="b">
        <f aca="true" t="shared" si="46" ref="Y78:Y141">G78=P78+Q78+R78+S78+T78+U78+V78+W78</f>
        <v>1</v>
      </c>
      <c r="Z78" s="59"/>
      <c r="AA78" s="59"/>
      <c r="AB78" s="59" t="b">
        <f aca="true" t="shared" si="47" ref="AB78:AB141">F78-H78-M78-N78=O78</f>
        <v>1</v>
      </c>
      <c r="AM78" s="59">
        <f t="shared" si="8"/>
        <v>0</v>
      </c>
      <c r="AN78" s="59"/>
    </row>
    <row r="79" spans="1:40" s="116" customFormat="1" ht="18" customHeight="1">
      <c r="A79" s="350"/>
      <c r="B79" s="351" t="s">
        <v>237</v>
      </c>
      <c r="C79" s="352"/>
      <c r="D79" s="353">
        <v>4</v>
      </c>
      <c r="E79" s="354"/>
      <c r="F79" s="342">
        <f>G79*30</f>
        <v>45</v>
      </c>
      <c r="G79" s="343">
        <v>1.5</v>
      </c>
      <c r="H79" s="126"/>
      <c r="I79" s="344"/>
      <c r="J79" s="344"/>
      <c r="K79" s="125"/>
      <c r="L79" s="345"/>
      <c r="M79" s="126"/>
      <c r="N79" s="345"/>
      <c r="O79" s="346">
        <f>F79-H79-N79-M79</f>
        <v>45</v>
      </c>
      <c r="P79" s="347"/>
      <c r="Q79" s="348"/>
      <c r="R79" s="67"/>
      <c r="S79" s="42">
        <v>1.5</v>
      </c>
      <c r="T79" s="67"/>
      <c r="U79" s="45"/>
      <c r="V79" s="43"/>
      <c r="W79" s="51"/>
      <c r="X79" s="59"/>
      <c r="Y79" s="59" t="b">
        <f t="shared" si="46"/>
        <v>1</v>
      </c>
      <c r="Z79" s="59"/>
      <c r="AA79" s="59"/>
      <c r="AB79" s="59" t="b">
        <f t="shared" si="47"/>
        <v>1</v>
      </c>
      <c r="AM79" s="59">
        <f t="shared" si="8"/>
        <v>0</v>
      </c>
      <c r="AN79" s="59"/>
    </row>
    <row r="80" spans="1:40" s="116" customFormat="1" ht="18" customHeight="1">
      <c r="A80" s="350"/>
      <c r="B80" s="351" t="s">
        <v>242</v>
      </c>
      <c r="C80" s="352"/>
      <c r="D80" s="353">
        <v>6</v>
      </c>
      <c r="E80" s="354"/>
      <c r="F80" s="342">
        <f>G80*30</f>
        <v>120</v>
      </c>
      <c r="G80" s="355">
        <v>4</v>
      </c>
      <c r="H80" s="126"/>
      <c r="I80" s="344"/>
      <c r="J80" s="344"/>
      <c r="K80" s="125"/>
      <c r="L80" s="345"/>
      <c r="M80" s="126"/>
      <c r="N80" s="345"/>
      <c r="O80" s="346">
        <f>F80-H80-N80-M80</f>
        <v>120</v>
      </c>
      <c r="P80" s="347"/>
      <c r="Q80" s="348"/>
      <c r="R80" s="67"/>
      <c r="S80" s="117"/>
      <c r="T80" s="43"/>
      <c r="U80" s="45">
        <v>4</v>
      </c>
      <c r="V80" s="43"/>
      <c r="W80" s="51"/>
      <c r="X80" s="59"/>
      <c r="Y80" s="59" t="b">
        <f t="shared" si="46"/>
        <v>1</v>
      </c>
      <c r="Z80" s="59"/>
      <c r="AA80" s="59"/>
      <c r="AB80" s="59" t="b">
        <f t="shared" si="47"/>
        <v>1</v>
      </c>
      <c r="AM80" s="59">
        <f aca="true" t="shared" si="48" ref="AM80:AM139">SUM(AD80:AK80)</f>
        <v>0</v>
      </c>
      <c r="AN80" s="59"/>
    </row>
    <row r="81" spans="1:40" s="116" customFormat="1" ht="18" customHeight="1" thickBot="1">
      <c r="A81" s="350"/>
      <c r="B81" s="356" t="s">
        <v>243</v>
      </c>
      <c r="C81" s="339"/>
      <c r="D81" s="340">
        <v>8</v>
      </c>
      <c r="E81" s="341"/>
      <c r="F81" s="357">
        <f>G81*30</f>
        <v>270</v>
      </c>
      <c r="G81" s="358">
        <v>9</v>
      </c>
      <c r="H81" s="359"/>
      <c r="I81" s="360"/>
      <c r="J81" s="360"/>
      <c r="K81" s="361"/>
      <c r="L81" s="358"/>
      <c r="M81" s="359"/>
      <c r="N81" s="358"/>
      <c r="O81" s="362">
        <f>F81-H81-N81-M81</f>
        <v>270</v>
      </c>
      <c r="P81" s="584"/>
      <c r="Q81" s="585"/>
      <c r="R81" s="586"/>
      <c r="S81" s="587"/>
      <c r="T81" s="589"/>
      <c r="U81" s="590"/>
      <c r="V81" s="591">
        <v>4.5</v>
      </c>
      <c r="W81" s="488">
        <v>4.5</v>
      </c>
      <c r="X81" s="59"/>
      <c r="Y81" s="59" t="b">
        <f t="shared" si="46"/>
        <v>1</v>
      </c>
      <c r="Z81" s="59"/>
      <c r="AA81" s="59"/>
      <c r="AB81" s="59" t="b">
        <f t="shared" si="47"/>
        <v>1</v>
      </c>
      <c r="AM81" s="59">
        <f t="shared" si="48"/>
        <v>0</v>
      </c>
      <c r="AN81" s="59"/>
    </row>
    <row r="82" spans="1:40" s="59" customFormat="1" ht="18" customHeight="1" thickBot="1">
      <c r="A82" s="731" t="s">
        <v>16</v>
      </c>
      <c r="B82" s="732"/>
      <c r="C82" s="315">
        <v>3</v>
      </c>
      <c r="D82" s="315">
        <v>4</v>
      </c>
      <c r="E82" s="315">
        <v>0</v>
      </c>
      <c r="F82" s="315">
        <f aca="true" t="shared" si="49" ref="F82:W82">F69+F70+F74+F77</f>
        <v>990</v>
      </c>
      <c r="G82" s="315">
        <f t="shared" si="49"/>
        <v>33</v>
      </c>
      <c r="H82" s="315">
        <f t="shared" si="49"/>
        <v>238</v>
      </c>
      <c r="I82" s="315">
        <f t="shared" si="49"/>
        <v>84</v>
      </c>
      <c r="J82" s="315">
        <f t="shared" si="49"/>
        <v>78</v>
      </c>
      <c r="K82" s="315">
        <f t="shared" si="49"/>
        <v>44</v>
      </c>
      <c r="L82" s="315">
        <f t="shared" si="49"/>
        <v>32</v>
      </c>
      <c r="M82" s="315">
        <f t="shared" si="49"/>
        <v>34</v>
      </c>
      <c r="N82" s="315">
        <f t="shared" si="49"/>
        <v>90</v>
      </c>
      <c r="O82" s="315">
        <f t="shared" si="49"/>
        <v>628</v>
      </c>
      <c r="P82" s="315">
        <f t="shared" si="49"/>
        <v>0</v>
      </c>
      <c r="Q82" s="315">
        <f t="shared" si="49"/>
        <v>0</v>
      </c>
      <c r="R82" s="315">
        <f t="shared" si="49"/>
        <v>7</v>
      </c>
      <c r="S82" s="315">
        <f t="shared" si="49"/>
        <v>5</v>
      </c>
      <c r="T82" s="315">
        <f t="shared" si="49"/>
        <v>8</v>
      </c>
      <c r="U82" s="315">
        <f t="shared" si="49"/>
        <v>4</v>
      </c>
      <c r="V82" s="363">
        <f t="shared" si="49"/>
        <v>4.5</v>
      </c>
      <c r="W82" s="363">
        <f t="shared" si="49"/>
        <v>4.5</v>
      </c>
      <c r="X82" s="364"/>
      <c r="Y82" s="59" t="b">
        <f t="shared" si="46"/>
        <v>1</v>
      </c>
      <c r="AB82" s="59" t="b">
        <f t="shared" si="47"/>
        <v>1</v>
      </c>
      <c r="AM82" s="273">
        <f>AM69+AM70+AM74</f>
        <v>238</v>
      </c>
      <c r="AN82" s="59" t="b">
        <f>AM82=H82</f>
        <v>1</v>
      </c>
    </row>
    <row r="83" spans="1:40" s="20" customFormat="1" ht="21.75" thickBot="1">
      <c r="A83" s="68" t="s">
        <v>115</v>
      </c>
      <c r="B83" s="214"/>
      <c r="C83" s="365"/>
      <c r="D83" s="365"/>
      <c r="E83" s="365"/>
      <c r="F83" s="365"/>
      <c r="G83" s="116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116"/>
      <c r="S83" s="116"/>
      <c r="T83" s="365"/>
      <c r="U83" s="116"/>
      <c r="V83" s="116"/>
      <c r="W83" s="366"/>
      <c r="X83" s="59"/>
      <c r="Y83" s="59"/>
      <c r="Z83" s="59"/>
      <c r="AA83" s="59"/>
      <c r="AB83" s="59"/>
      <c r="AM83" s="59"/>
      <c r="AN83" s="59"/>
    </row>
    <row r="84" spans="1:28" s="59" customFormat="1" ht="18.75">
      <c r="A84" s="70" t="s">
        <v>238</v>
      </c>
      <c r="B84" s="121" t="s">
        <v>247</v>
      </c>
      <c r="C84" s="50"/>
      <c r="D84" s="110">
        <v>2</v>
      </c>
      <c r="E84" s="47"/>
      <c r="F84" s="145">
        <f>G84*30</f>
        <v>60</v>
      </c>
      <c r="G84" s="48">
        <v>2</v>
      </c>
      <c r="H84" s="50"/>
      <c r="I84" s="122"/>
      <c r="J84" s="122"/>
      <c r="K84" s="49"/>
      <c r="L84" s="47"/>
      <c r="M84" s="50"/>
      <c r="N84" s="47"/>
      <c r="O84" s="123">
        <f>F84-H84-N84-M84</f>
        <v>60</v>
      </c>
      <c r="P84" s="50"/>
      <c r="Q84" s="124">
        <v>2</v>
      </c>
      <c r="R84" s="367"/>
      <c r="S84" s="368"/>
      <c r="T84" s="369"/>
      <c r="U84" s="370"/>
      <c r="V84" s="369"/>
      <c r="W84" s="370"/>
      <c r="Y84" s="59" t="b">
        <f t="shared" si="46"/>
        <v>1</v>
      </c>
      <c r="AB84" s="59" t="b">
        <f t="shared" si="47"/>
        <v>1</v>
      </c>
    </row>
    <row r="85" spans="1:28" s="59" customFormat="1" ht="18" customHeight="1">
      <c r="A85" s="54" t="s">
        <v>239</v>
      </c>
      <c r="B85" s="53" t="s">
        <v>244</v>
      </c>
      <c r="C85" s="46"/>
      <c r="D85" s="58">
        <v>2</v>
      </c>
      <c r="E85" s="42"/>
      <c r="F85" s="57">
        <f>G85*30</f>
        <v>90</v>
      </c>
      <c r="G85" s="51">
        <v>3</v>
      </c>
      <c r="H85" s="46"/>
      <c r="I85" s="44"/>
      <c r="J85" s="44"/>
      <c r="K85" s="52"/>
      <c r="L85" s="42"/>
      <c r="M85" s="46"/>
      <c r="N85" s="42"/>
      <c r="O85" s="103">
        <f>F85-H85-N85-M85</f>
        <v>90</v>
      </c>
      <c r="P85" s="371"/>
      <c r="Q85" s="65">
        <v>3</v>
      </c>
      <c r="R85" s="372"/>
      <c r="S85" s="120"/>
      <c r="T85" s="118"/>
      <c r="U85" s="119"/>
      <c r="V85" s="118"/>
      <c r="W85" s="119"/>
      <c r="Y85" s="59" t="b">
        <f t="shared" si="46"/>
        <v>1</v>
      </c>
      <c r="AB85" s="59" t="b">
        <f t="shared" si="47"/>
        <v>1</v>
      </c>
    </row>
    <row r="86" spans="1:28" s="59" customFormat="1" ht="18" customHeight="1">
      <c r="A86" s="54" t="s">
        <v>240</v>
      </c>
      <c r="B86" s="53" t="s">
        <v>245</v>
      </c>
      <c r="C86" s="46"/>
      <c r="D86" s="58">
        <v>4</v>
      </c>
      <c r="E86" s="42"/>
      <c r="F86" s="57">
        <f>G86*30</f>
        <v>90</v>
      </c>
      <c r="G86" s="51">
        <v>3</v>
      </c>
      <c r="H86" s="46"/>
      <c r="I86" s="44"/>
      <c r="J86" s="44"/>
      <c r="K86" s="52"/>
      <c r="L86" s="42"/>
      <c r="M86" s="46"/>
      <c r="N86" s="42"/>
      <c r="O86" s="103">
        <f>F86-H86-N86-M86</f>
        <v>90</v>
      </c>
      <c r="P86" s="56"/>
      <c r="Q86" s="120"/>
      <c r="R86" s="373"/>
      <c r="S86" s="42">
        <v>3</v>
      </c>
      <c r="T86" s="67"/>
      <c r="U86" s="64"/>
      <c r="V86" s="67"/>
      <c r="W86" s="64"/>
      <c r="Y86" s="59" t="b">
        <f t="shared" si="46"/>
        <v>1</v>
      </c>
      <c r="AB86" s="59" t="b">
        <f t="shared" si="47"/>
        <v>1</v>
      </c>
    </row>
    <row r="87" spans="1:28" s="59" customFormat="1" ht="18" customHeight="1" thickBot="1">
      <c r="A87" s="339" t="s">
        <v>241</v>
      </c>
      <c r="B87" s="351" t="s">
        <v>246</v>
      </c>
      <c r="C87" s="126"/>
      <c r="D87" s="340">
        <v>8</v>
      </c>
      <c r="E87" s="345"/>
      <c r="F87" s="331">
        <f>G87*30</f>
        <v>270</v>
      </c>
      <c r="G87" s="341">
        <v>9</v>
      </c>
      <c r="H87" s="126"/>
      <c r="I87" s="344"/>
      <c r="J87" s="344"/>
      <c r="K87" s="125"/>
      <c r="L87" s="345"/>
      <c r="M87" s="126"/>
      <c r="N87" s="345"/>
      <c r="O87" s="374">
        <f>F87-H87-N87-M87</f>
        <v>270</v>
      </c>
      <c r="P87" s="375"/>
      <c r="Q87" s="376"/>
      <c r="R87" s="372"/>
      <c r="S87" s="64"/>
      <c r="T87" s="118"/>
      <c r="U87" s="376"/>
      <c r="V87" s="66">
        <v>4.5</v>
      </c>
      <c r="W87" s="120">
        <v>4.5</v>
      </c>
      <c r="Y87" s="59" t="b">
        <f t="shared" si="46"/>
        <v>1</v>
      </c>
      <c r="AB87" s="59" t="b">
        <f t="shared" si="47"/>
        <v>1</v>
      </c>
    </row>
    <row r="88" spans="1:40" s="378" customFormat="1" ht="18" customHeight="1" thickBot="1">
      <c r="A88" s="731" t="s">
        <v>16</v>
      </c>
      <c r="B88" s="732"/>
      <c r="C88" s="377">
        <v>0</v>
      </c>
      <c r="D88" s="377">
        <v>4</v>
      </c>
      <c r="E88" s="377">
        <v>0</v>
      </c>
      <c r="F88" s="315">
        <f>SUM(F84:F87)</f>
        <v>510</v>
      </c>
      <c r="G88" s="315">
        <f aca="true" t="shared" si="50" ref="G88:W88">SUM(G84:G87)</f>
        <v>17</v>
      </c>
      <c r="H88" s="315">
        <f t="shared" si="50"/>
        <v>0</v>
      </c>
      <c r="I88" s="315">
        <f t="shared" si="50"/>
        <v>0</v>
      </c>
      <c r="J88" s="315">
        <f t="shared" si="50"/>
        <v>0</v>
      </c>
      <c r="K88" s="315">
        <f t="shared" si="50"/>
        <v>0</v>
      </c>
      <c r="L88" s="315">
        <f t="shared" si="50"/>
        <v>0</v>
      </c>
      <c r="M88" s="315">
        <f t="shared" si="50"/>
        <v>0</v>
      </c>
      <c r="N88" s="315">
        <f t="shared" si="50"/>
        <v>0</v>
      </c>
      <c r="O88" s="315">
        <f t="shared" si="50"/>
        <v>510</v>
      </c>
      <c r="P88" s="315">
        <f t="shared" si="50"/>
        <v>0</v>
      </c>
      <c r="Q88" s="315">
        <f t="shared" si="50"/>
        <v>5</v>
      </c>
      <c r="R88" s="315">
        <f t="shared" si="50"/>
        <v>0</v>
      </c>
      <c r="S88" s="315">
        <f t="shared" si="50"/>
        <v>3</v>
      </c>
      <c r="T88" s="315">
        <f t="shared" si="50"/>
        <v>0</v>
      </c>
      <c r="U88" s="315">
        <f t="shared" si="50"/>
        <v>0</v>
      </c>
      <c r="V88" s="363">
        <f t="shared" si="50"/>
        <v>4.5</v>
      </c>
      <c r="W88" s="363">
        <f t="shared" si="50"/>
        <v>4.5</v>
      </c>
      <c r="X88" s="59"/>
      <c r="Y88" s="59" t="b">
        <f t="shared" si="46"/>
        <v>1</v>
      </c>
      <c r="Z88" s="59"/>
      <c r="AA88" s="59"/>
      <c r="AB88" s="59" t="b">
        <f t="shared" si="47"/>
        <v>1</v>
      </c>
      <c r="AM88" s="59"/>
      <c r="AN88" s="59"/>
    </row>
    <row r="89" spans="1:40" s="20" customFormat="1" ht="21.75" thickBot="1">
      <c r="A89" s="68" t="s">
        <v>83</v>
      </c>
      <c r="B89" s="379"/>
      <c r="C89" s="379"/>
      <c r="D89" s="380"/>
      <c r="E89" s="380"/>
      <c r="F89" s="379"/>
      <c r="G89" s="380"/>
      <c r="H89" s="380"/>
      <c r="I89" s="380"/>
      <c r="J89" s="380"/>
      <c r="K89" s="380"/>
      <c r="L89" s="380"/>
      <c r="M89" s="380"/>
      <c r="N89" s="380"/>
      <c r="O89" s="380"/>
      <c r="P89" s="21"/>
      <c r="Q89" s="21"/>
      <c r="R89" s="21"/>
      <c r="S89" s="21"/>
      <c r="T89" s="21"/>
      <c r="U89" s="381"/>
      <c r="V89" s="21"/>
      <c r="W89" s="382"/>
      <c r="X89" s="59"/>
      <c r="Y89" s="59"/>
      <c r="Z89" s="59"/>
      <c r="AA89" s="59"/>
      <c r="AB89" s="59"/>
      <c r="AM89" s="59"/>
      <c r="AN89" s="59"/>
    </row>
    <row r="90" spans="1:28" s="59" customFormat="1" ht="21.75" customHeight="1">
      <c r="A90" s="383" t="s">
        <v>341</v>
      </c>
      <c r="B90" s="384" t="s">
        <v>310</v>
      </c>
      <c r="C90" s="148">
        <v>8</v>
      </c>
      <c r="D90" s="385"/>
      <c r="E90" s="386"/>
      <c r="F90" s="387">
        <f>G90*30</f>
        <v>0</v>
      </c>
      <c r="G90" s="386">
        <v>0</v>
      </c>
      <c r="H90" s="388"/>
      <c r="I90" s="389"/>
      <c r="J90" s="389"/>
      <c r="K90" s="61"/>
      <c r="L90" s="390"/>
      <c r="M90" s="388"/>
      <c r="N90" s="390"/>
      <c r="O90" s="391">
        <f>F90-H90-N90-M90</f>
        <v>0</v>
      </c>
      <c r="P90" s="392"/>
      <c r="Q90" s="393"/>
      <c r="R90" s="392"/>
      <c r="S90" s="393"/>
      <c r="T90" s="392"/>
      <c r="U90" s="393"/>
      <c r="V90" s="392"/>
      <c r="W90" s="390"/>
      <c r="Y90" s="59" t="b">
        <f t="shared" si="46"/>
        <v>1</v>
      </c>
      <c r="AB90" s="59" t="b">
        <f t="shared" si="47"/>
        <v>1</v>
      </c>
    </row>
    <row r="91" spans="1:40" s="116" customFormat="1" ht="21.75" customHeight="1" thickBot="1">
      <c r="A91" s="394" t="s">
        <v>311</v>
      </c>
      <c r="B91" s="143" t="s">
        <v>387</v>
      </c>
      <c r="C91" s="395">
        <v>8</v>
      </c>
      <c r="D91" s="361"/>
      <c r="E91" s="358"/>
      <c r="F91" s="395">
        <f>G91*30</f>
        <v>0</v>
      </c>
      <c r="G91" s="396">
        <v>0</v>
      </c>
      <c r="H91" s="397"/>
      <c r="I91" s="398"/>
      <c r="J91" s="398"/>
      <c r="K91" s="398"/>
      <c r="L91" s="399"/>
      <c r="M91" s="400"/>
      <c r="N91" s="358"/>
      <c r="O91" s="362">
        <f>F91-H91-N91-M91</f>
        <v>0</v>
      </c>
      <c r="P91" s="400"/>
      <c r="Q91" s="399"/>
      <c r="R91" s="400"/>
      <c r="S91" s="399"/>
      <c r="T91" s="400"/>
      <c r="U91" s="399"/>
      <c r="V91" s="357"/>
      <c r="W91" s="358"/>
      <c r="X91" s="59"/>
      <c r="Y91" s="59" t="b">
        <f t="shared" si="46"/>
        <v>1</v>
      </c>
      <c r="Z91" s="59"/>
      <c r="AA91" s="59"/>
      <c r="AB91" s="59" t="b">
        <f t="shared" si="47"/>
        <v>1</v>
      </c>
      <c r="AM91" s="59"/>
      <c r="AN91" s="59"/>
    </row>
    <row r="92" spans="1:28" s="59" customFormat="1" ht="18" customHeight="1" thickBot="1">
      <c r="A92" s="731" t="s">
        <v>16</v>
      </c>
      <c r="B92" s="732"/>
      <c r="C92" s="315">
        <v>0</v>
      </c>
      <c r="D92" s="315">
        <v>0</v>
      </c>
      <c r="E92" s="315">
        <v>0</v>
      </c>
      <c r="F92" s="315">
        <f>SUM(F90:F91)</f>
        <v>0</v>
      </c>
      <c r="G92" s="315">
        <f aca="true" t="shared" si="51" ref="G92:W92">SUM(G90:G91)</f>
        <v>0</v>
      </c>
      <c r="H92" s="315">
        <f t="shared" si="51"/>
        <v>0</v>
      </c>
      <c r="I92" s="315">
        <f t="shared" si="51"/>
        <v>0</v>
      </c>
      <c r="J92" s="315">
        <f t="shared" si="51"/>
        <v>0</v>
      </c>
      <c r="K92" s="315">
        <f t="shared" si="51"/>
        <v>0</v>
      </c>
      <c r="L92" s="315">
        <f t="shared" si="51"/>
        <v>0</v>
      </c>
      <c r="M92" s="315">
        <f t="shared" si="51"/>
        <v>0</v>
      </c>
      <c r="N92" s="315">
        <f t="shared" si="51"/>
        <v>0</v>
      </c>
      <c r="O92" s="315">
        <f t="shared" si="51"/>
        <v>0</v>
      </c>
      <c r="P92" s="315">
        <f t="shared" si="51"/>
        <v>0</v>
      </c>
      <c r="Q92" s="315">
        <f t="shared" si="51"/>
        <v>0</v>
      </c>
      <c r="R92" s="315">
        <f t="shared" si="51"/>
        <v>0</v>
      </c>
      <c r="S92" s="315">
        <f t="shared" si="51"/>
        <v>0</v>
      </c>
      <c r="T92" s="315">
        <f t="shared" si="51"/>
        <v>0</v>
      </c>
      <c r="U92" s="315">
        <f t="shared" si="51"/>
        <v>0</v>
      </c>
      <c r="V92" s="315">
        <f t="shared" si="51"/>
        <v>0</v>
      </c>
      <c r="W92" s="315">
        <f t="shared" si="51"/>
        <v>0</v>
      </c>
      <c r="Y92" s="59" t="b">
        <f t="shared" si="46"/>
        <v>1</v>
      </c>
      <c r="AB92" s="59" t="b">
        <f t="shared" si="47"/>
        <v>1</v>
      </c>
    </row>
    <row r="93" spans="1:28" s="59" customFormat="1" ht="19.5" thickBot="1">
      <c r="A93" s="740" t="s">
        <v>148</v>
      </c>
      <c r="B93" s="741"/>
      <c r="C93" s="401">
        <f aca="true" t="shared" si="52" ref="C93:V93">C23+C67+C82+C88+C92</f>
        <v>18</v>
      </c>
      <c r="D93" s="401">
        <f t="shared" si="52"/>
        <v>28</v>
      </c>
      <c r="E93" s="401">
        <f t="shared" si="52"/>
        <v>3</v>
      </c>
      <c r="F93" s="401">
        <f t="shared" si="52"/>
        <v>5400</v>
      </c>
      <c r="G93" s="401">
        <f t="shared" si="52"/>
        <v>180</v>
      </c>
      <c r="H93" s="401">
        <f t="shared" si="52"/>
        <v>2114</v>
      </c>
      <c r="I93" s="401">
        <f t="shared" si="52"/>
        <v>472</v>
      </c>
      <c r="J93" s="401">
        <f t="shared" si="52"/>
        <v>866</v>
      </c>
      <c r="K93" s="401">
        <f t="shared" si="52"/>
        <v>500</v>
      </c>
      <c r="L93" s="401">
        <f t="shared" si="52"/>
        <v>276</v>
      </c>
      <c r="M93" s="401">
        <f t="shared" si="52"/>
        <v>288</v>
      </c>
      <c r="N93" s="401">
        <f t="shared" si="52"/>
        <v>660</v>
      </c>
      <c r="O93" s="401">
        <f t="shared" si="52"/>
        <v>2338</v>
      </c>
      <c r="P93" s="401">
        <f t="shared" si="52"/>
        <v>30</v>
      </c>
      <c r="Q93" s="401">
        <f t="shared" si="52"/>
        <v>30</v>
      </c>
      <c r="R93" s="401">
        <f t="shared" si="52"/>
        <v>19</v>
      </c>
      <c r="S93" s="401">
        <f t="shared" si="52"/>
        <v>19</v>
      </c>
      <c r="T93" s="401">
        <f t="shared" si="52"/>
        <v>21</v>
      </c>
      <c r="U93" s="401">
        <f t="shared" si="52"/>
        <v>17</v>
      </c>
      <c r="V93" s="401">
        <f t="shared" si="52"/>
        <v>23</v>
      </c>
      <c r="W93" s="401">
        <f>W23+W67+W82+W88+W92</f>
        <v>21</v>
      </c>
      <c r="Y93" s="59" t="b">
        <f t="shared" si="46"/>
        <v>1</v>
      </c>
      <c r="AB93" s="59" t="b">
        <f t="shared" si="47"/>
        <v>1</v>
      </c>
    </row>
    <row r="94" spans="1:40" s="214" customFormat="1" ht="30" customHeight="1">
      <c r="A94" s="742" t="s">
        <v>146</v>
      </c>
      <c r="B94" s="743"/>
      <c r="C94" s="116"/>
      <c r="D94" s="116"/>
      <c r="E94" s="116"/>
      <c r="F94" s="402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W94" s="403"/>
      <c r="X94" s="59"/>
      <c r="Y94" s="59"/>
      <c r="Z94" s="59"/>
      <c r="AA94" s="59"/>
      <c r="AB94" s="59"/>
      <c r="AM94" s="59"/>
      <c r="AN94" s="59"/>
    </row>
    <row r="95" spans="1:23" s="59" customFormat="1" ht="20.25" customHeight="1">
      <c r="A95" s="404" t="s">
        <v>342</v>
      </c>
      <c r="B95" s="405"/>
      <c r="C95" s="406"/>
      <c r="D95" s="406"/>
      <c r="E95" s="406"/>
      <c r="F95" s="406"/>
      <c r="G95" s="406"/>
      <c r="H95" s="406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407"/>
    </row>
    <row r="96" spans="1:23" s="59" customFormat="1" ht="20.25" customHeight="1" thickBot="1">
      <c r="A96" s="127" t="s">
        <v>84</v>
      </c>
      <c r="B96" s="128"/>
      <c r="C96" s="128"/>
      <c r="D96" s="128"/>
      <c r="E96" s="128"/>
      <c r="F96" s="128"/>
      <c r="G96" s="128"/>
      <c r="H96" s="128"/>
      <c r="W96" s="213"/>
    </row>
    <row r="97" spans="1:41" s="59" customFormat="1" ht="37.5">
      <c r="A97" s="408" t="s">
        <v>77</v>
      </c>
      <c r="B97" s="409" t="s">
        <v>343</v>
      </c>
      <c r="C97" s="410" t="s">
        <v>312</v>
      </c>
      <c r="D97" s="411" t="s">
        <v>313</v>
      </c>
      <c r="E97" s="412"/>
      <c r="F97" s="413">
        <f>G97*30</f>
        <v>1200</v>
      </c>
      <c r="G97" s="414">
        <v>40</v>
      </c>
      <c r="H97" s="415">
        <f>I97+J97+K97+L97</f>
        <v>720</v>
      </c>
      <c r="I97" s="416"/>
      <c r="J97" s="416">
        <v>720</v>
      </c>
      <c r="K97" s="411"/>
      <c r="L97" s="412"/>
      <c r="M97" s="417">
        <f>G97*1</f>
        <v>40</v>
      </c>
      <c r="N97" s="412">
        <v>90</v>
      </c>
      <c r="O97" s="418">
        <f>F97-H97-M97-N97</f>
        <v>350</v>
      </c>
      <c r="P97" s="419"/>
      <c r="Q97" s="420"/>
      <c r="R97" s="415">
        <v>11</v>
      </c>
      <c r="S97" s="421">
        <v>11</v>
      </c>
      <c r="T97" s="415">
        <v>6</v>
      </c>
      <c r="U97" s="421">
        <v>6</v>
      </c>
      <c r="V97" s="422">
        <v>3</v>
      </c>
      <c r="W97" s="421">
        <v>3</v>
      </c>
      <c r="Y97" s="59" t="b">
        <f t="shared" si="46"/>
        <v>1</v>
      </c>
      <c r="Z97" s="59" t="b">
        <f>G97*1=M97</f>
        <v>1</v>
      </c>
      <c r="AA97" s="237" t="b">
        <f>G97*18=I97+J97+K97+L97</f>
        <v>1</v>
      </c>
      <c r="AB97" s="59" t="b">
        <f t="shared" si="47"/>
        <v>1</v>
      </c>
      <c r="AD97" s="423">
        <f>P97*18</f>
        <v>0</v>
      </c>
      <c r="AE97" s="424">
        <f aca="true" t="shared" si="53" ref="AE97:AK97">Q97*18</f>
        <v>0</v>
      </c>
      <c r="AF97" s="425">
        <f t="shared" si="53"/>
        <v>198</v>
      </c>
      <c r="AG97" s="425">
        <f t="shared" si="53"/>
        <v>198</v>
      </c>
      <c r="AH97" s="425">
        <f t="shared" si="53"/>
        <v>108</v>
      </c>
      <c r="AI97" s="425">
        <f t="shared" si="53"/>
        <v>108</v>
      </c>
      <c r="AJ97" s="425">
        <f t="shared" si="53"/>
        <v>54</v>
      </c>
      <c r="AK97" s="425">
        <f t="shared" si="53"/>
        <v>54</v>
      </c>
      <c r="AL97" s="426" t="b">
        <f>AD97+AE97+AF97+AG97+AH97+AI97+AJ97+AK97=H97</f>
        <v>1</v>
      </c>
      <c r="AM97" s="59">
        <f t="shared" si="48"/>
        <v>720</v>
      </c>
      <c r="AN97" s="59" t="b">
        <f aca="true" t="shared" si="54" ref="AN97:AN142">AM97=H97</f>
        <v>1</v>
      </c>
      <c r="AO97" s="237" t="s">
        <v>344</v>
      </c>
    </row>
    <row r="98" spans="1:41" s="59" customFormat="1" ht="20.25" customHeight="1">
      <c r="A98" s="427" t="s">
        <v>248</v>
      </c>
      <c r="B98" s="428" t="s">
        <v>314</v>
      </c>
      <c r="C98" s="429"/>
      <c r="D98" s="430" t="s">
        <v>266</v>
      </c>
      <c r="E98" s="431"/>
      <c r="F98" s="432">
        <f>G98*30</f>
        <v>180</v>
      </c>
      <c r="G98" s="433">
        <v>6</v>
      </c>
      <c r="H98" s="434">
        <f>I98+J98+K98+L98</f>
        <v>96</v>
      </c>
      <c r="I98" s="435"/>
      <c r="J98" s="435">
        <v>96</v>
      </c>
      <c r="K98" s="435"/>
      <c r="L98" s="436"/>
      <c r="M98" s="437">
        <f>G98*2</f>
        <v>12</v>
      </c>
      <c r="N98" s="436"/>
      <c r="O98" s="438">
        <f>F98-H98-M98-N98</f>
        <v>72</v>
      </c>
      <c r="P98" s="439"/>
      <c r="Q98" s="436"/>
      <c r="R98" s="440"/>
      <c r="S98" s="441"/>
      <c r="T98" s="440">
        <v>1</v>
      </c>
      <c r="U98" s="441">
        <v>1</v>
      </c>
      <c r="V98" s="442">
        <v>4</v>
      </c>
      <c r="W98" s="441"/>
      <c r="Y98" s="59" t="b">
        <f t="shared" si="46"/>
        <v>1</v>
      </c>
      <c r="Z98" s="59" t="b">
        <f>G98*2=M98</f>
        <v>1</v>
      </c>
      <c r="AA98" s="237" t="b">
        <f>G98*16=I98+J98+K98+L98</f>
        <v>1</v>
      </c>
      <c r="AB98" s="59" t="b">
        <f t="shared" si="47"/>
        <v>1</v>
      </c>
      <c r="AD98" s="127">
        <f aca="true" t="shared" si="55" ref="AD98:AK100">P98*14</f>
        <v>0</v>
      </c>
      <c r="AE98" s="116">
        <f t="shared" si="55"/>
        <v>0</v>
      </c>
      <c r="AF98" s="116">
        <f t="shared" si="55"/>
        <v>0</v>
      </c>
      <c r="AG98" s="116">
        <f t="shared" si="55"/>
        <v>0</v>
      </c>
      <c r="AH98" s="443">
        <f>T98*16</f>
        <v>16</v>
      </c>
      <c r="AI98" s="443">
        <f>U98*16</f>
        <v>16</v>
      </c>
      <c r="AJ98" s="443">
        <f>V98*16</f>
        <v>64</v>
      </c>
      <c r="AK98" s="443">
        <f>W98*16</f>
        <v>0</v>
      </c>
      <c r="AL98" s="366" t="b">
        <f>AD98+AE98+AF98+AG98+AH98+AI98+AJ98+AK98=H98</f>
        <v>1</v>
      </c>
      <c r="AM98" s="59">
        <f t="shared" si="48"/>
        <v>96</v>
      </c>
      <c r="AN98" s="59" t="b">
        <f t="shared" si="54"/>
        <v>1</v>
      </c>
      <c r="AO98" s="237" t="s">
        <v>364</v>
      </c>
    </row>
    <row r="99" spans="1:40" s="59" customFormat="1" ht="20.25" customHeight="1">
      <c r="A99" s="427" t="s">
        <v>249</v>
      </c>
      <c r="B99" s="444" t="s">
        <v>345</v>
      </c>
      <c r="C99" s="445"/>
      <c r="D99" s="446">
        <v>5.6</v>
      </c>
      <c r="E99" s="447"/>
      <c r="F99" s="432">
        <f>G99*30</f>
        <v>120</v>
      </c>
      <c r="G99" s="448">
        <v>4</v>
      </c>
      <c r="H99" s="434">
        <f>I99+J99+K99+L99</f>
        <v>56</v>
      </c>
      <c r="I99" s="449">
        <v>16</v>
      </c>
      <c r="J99" s="449">
        <v>40</v>
      </c>
      <c r="K99" s="446"/>
      <c r="L99" s="447"/>
      <c r="M99" s="437">
        <f>G99*2</f>
        <v>8</v>
      </c>
      <c r="N99" s="447"/>
      <c r="O99" s="438">
        <f>F99-H99-M99-N99</f>
        <v>56</v>
      </c>
      <c r="P99" s="450"/>
      <c r="Q99" s="451"/>
      <c r="R99" s="450"/>
      <c r="S99" s="451"/>
      <c r="T99" s="450">
        <v>2</v>
      </c>
      <c r="U99" s="451">
        <v>2</v>
      </c>
      <c r="V99" s="452"/>
      <c r="W99" s="453"/>
      <c r="Y99" s="59" t="b">
        <f t="shared" si="46"/>
        <v>1</v>
      </c>
      <c r="Z99" s="59" t="b">
        <f>G99*2=M99</f>
        <v>1</v>
      </c>
      <c r="AA99" s="59" t="b">
        <f>G99*14=I99+J99+K99+L99</f>
        <v>1</v>
      </c>
      <c r="AB99" s="59" t="b">
        <f t="shared" si="47"/>
        <v>1</v>
      </c>
      <c r="AD99" s="127">
        <f t="shared" si="55"/>
        <v>0</v>
      </c>
      <c r="AE99" s="116">
        <f t="shared" si="55"/>
        <v>0</v>
      </c>
      <c r="AF99" s="116">
        <f t="shared" si="55"/>
        <v>0</v>
      </c>
      <c r="AG99" s="116">
        <f t="shared" si="55"/>
        <v>0</v>
      </c>
      <c r="AH99" s="116">
        <f>T99*14</f>
        <v>28</v>
      </c>
      <c r="AI99" s="116">
        <f>U99*14</f>
        <v>28</v>
      </c>
      <c r="AJ99" s="116">
        <f>V99*14</f>
        <v>0</v>
      </c>
      <c r="AK99" s="116">
        <f>W99*14</f>
        <v>0</v>
      </c>
      <c r="AL99" s="366" t="b">
        <f>AD99+AE99+AF99+AG99+AH99+AI99+AJ99+AK99=H99</f>
        <v>1</v>
      </c>
      <c r="AM99" s="59">
        <f t="shared" si="48"/>
        <v>56</v>
      </c>
      <c r="AN99" s="59" t="b">
        <f t="shared" si="54"/>
        <v>1</v>
      </c>
    </row>
    <row r="100" spans="1:40" s="59" customFormat="1" ht="20.25" customHeight="1" thickBot="1">
      <c r="A100" s="454" t="s">
        <v>78</v>
      </c>
      <c r="B100" s="455" t="s">
        <v>315</v>
      </c>
      <c r="C100" s="456"/>
      <c r="D100" s="457">
        <v>6</v>
      </c>
      <c r="E100" s="458"/>
      <c r="F100" s="459">
        <f>G100*30</f>
        <v>120</v>
      </c>
      <c r="G100" s="460">
        <v>4</v>
      </c>
      <c r="H100" s="461">
        <f>I100+J100+K100+L100</f>
        <v>56</v>
      </c>
      <c r="I100" s="462">
        <v>16</v>
      </c>
      <c r="J100" s="462">
        <v>40</v>
      </c>
      <c r="K100" s="463"/>
      <c r="L100" s="458"/>
      <c r="M100" s="464">
        <f>G100*2</f>
        <v>8</v>
      </c>
      <c r="N100" s="458"/>
      <c r="O100" s="465">
        <f>F100-H100-M100-N100</f>
        <v>56</v>
      </c>
      <c r="P100" s="466"/>
      <c r="Q100" s="467"/>
      <c r="R100" s="466"/>
      <c r="S100" s="467"/>
      <c r="T100" s="466"/>
      <c r="U100" s="467">
        <v>4</v>
      </c>
      <c r="V100" s="468"/>
      <c r="W100" s="469"/>
      <c r="Y100" s="59" t="b">
        <f t="shared" si="46"/>
        <v>1</v>
      </c>
      <c r="Z100" s="59" t="b">
        <f>G100*2=M100</f>
        <v>1</v>
      </c>
      <c r="AA100" s="59" t="b">
        <f>G100*14=I100+J100+K100+L100</f>
        <v>1</v>
      </c>
      <c r="AB100" s="59" t="b">
        <f t="shared" si="47"/>
        <v>1</v>
      </c>
      <c r="AD100" s="127">
        <f>P100*14</f>
        <v>0</v>
      </c>
      <c r="AE100" s="116">
        <f>Q100*14</f>
        <v>0</v>
      </c>
      <c r="AF100" s="116">
        <f t="shared" si="55"/>
        <v>0</v>
      </c>
      <c r="AG100" s="116">
        <f t="shared" si="55"/>
        <v>0</v>
      </c>
      <c r="AH100" s="116">
        <f t="shared" si="55"/>
        <v>0</v>
      </c>
      <c r="AI100" s="116">
        <f t="shared" si="55"/>
        <v>56</v>
      </c>
      <c r="AJ100" s="116">
        <f t="shared" si="55"/>
        <v>0</v>
      </c>
      <c r="AK100" s="116">
        <f t="shared" si="55"/>
        <v>0</v>
      </c>
      <c r="AL100" s="366" t="b">
        <f>AD100+AE100+AF100+AG100+AH100+AI100+AJ100+AK100=H100</f>
        <v>1</v>
      </c>
      <c r="AM100" s="59">
        <f t="shared" si="48"/>
        <v>56</v>
      </c>
      <c r="AN100" s="59" t="b">
        <f t="shared" si="54"/>
        <v>1</v>
      </c>
    </row>
    <row r="101" spans="1:40" s="131" customFormat="1" ht="20.25" customHeight="1" thickBot="1">
      <c r="A101" s="127" t="s">
        <v>117</v>
      </c>
      <c r="B101" s="128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30"/>
      <c r="X101" s="59"/>
      <c r="Y101" s="59"/>
      <c r="Z101" s="59"/>
      <c r="AA101" s="59"/>
      <c r="AB101" s="59"/>
      <c r="AD101" s="470"/>
      <c r="AL101" s="471"/>
      <c r="AM101" s="59"/>
      <c r="AN101" s="59"/>
    </row>
    <row r="102" spans="1:40" s="62" customFormat="1" ht="18" customHeight="1" thickBot="1">
      <c r="A102" s="135" t="s">
        <v>85</v>
      </c>
      <c r="B102" s="136" t="s">
        <v>316</v>
      </c>
      <c r="C102" s="137"/>
      <c r="D102" s="133">
        <v>8</v>
      </c>
      <c r="E102" s="138"/>
      <c r="F102" s="132">
        <f>G102*30</f>
        <v>180</v>
      </c>
      <c r="G102" s="139">
        <v>6</v>
      </c>
      <c r="H102" s="134"/>
      <c r="I102" s="133"/>
      <c r="J102" s="133"/>
      <c r="K102" s="133"/>
      <c r="L102" s="133"/>
      <c r="M102" s="134"/>
      <c r="N102" s="138"/>
      <c r="O102" s="123">
        <f>F102-H102-N102-M102</f>
        <v>180</v>
      </c>
      <c r="P102" s="140"/>
      <c r="Q102" s="139"/>
      <c r="R102" s="140"/>
      <c r="S102" s="139"/>
      <c r="T102" s="134"/>
      <c r="U102" s="138"/>
      <c r="V102" s="134"/>
      <c r="W102" s="138">
        <v>6</v>
      </c>
      <c r="X102" s="59"/>
      <c r="Y102" s="59" t="b">
        <f t="shared" si="46"/>
        <v>1</v>
      </c>
      <c r="Z102" s="59"/>
      <c r="AA102" s="59"/>
      <c r="AB102" s="59" t="b">
        <f t="shared" si="47"/>
        <v>1</v>
      </c>
      <c r="AD102" s="472"/>
      <c r="AE102" s="473"/>
      <c r="AF102" s="473"/>
      <c r="AG102" s="473"/>
      <c r="AH102" s="473"/>
      <c r="AI102" s="473"/>
      <c r="AJ102" s="473"/>
      <c r="AK102" s="473"/>
      <c r="AL102" s="474"/>
      <c r="AM102" s="59"/>
      <c r="AN102" s="59"/>
    </row>
    <row r="103" spans="1:40" s="59" customFormat="1" ht="18" customHeight="1" thickBot="1">
      <c r="A103" s="740" t="s">
        <v>149</v>
      </c>
      <c r="B103" s="741"/>
      <c r="C103" s="401">
        <v>3</v>
      </c>
      <c r="D103" s="401">
        <v>10</v>
      </c>
      <c r="E103" s="401">
        <v>0</v>
      </c>
      <c r="F103" s="401">
        <f>SUM(F97:F102)</f>
        <v>1800</v>
      </c>
      <c r="G103" s="401">
        <f aca="true" t="shared" si="56" ref="G103:W103">SUM(G97:G102)</f>
        <v>60</v>
      </c>
      <c r="H103" s="401">
        <f t="shared" si="56"/>
        <v>928</v>
      </c>
      <c r="I103" s="401">
        <f t="shared" si="56"/>
        <v>32</v>
      </c>
      <c r="J103" s="401">
        <f t="shared" si="56"/>
        <v>896</v>
      </c>
      <c r="K103" s="401">
        <f t="shared" si="56"/>
        <v>0</v>
      </c>
      <c r="L103" s="401">
        <f t="shared" si="56"/>
        <v>0</v>
      </c>
      <c r="M103" s="401">
        <f t="shared" si="56"/>
        <v>68</v>
      </c>
      <c r="N103" s="401">
        <f t="shared" si="56"/>
        <v>90</v>
      </c>
      <c r="O103" s="401">
        <f t="shared" si="56"/>
        <v>714</v>
      </c>
      <c r="P103" s="401">
        <f t="shared" si="56"/>
        <v>0</v>
      </c>
      <c r="Q103" s="401">
        <f t="shared" si="56"/>
        <v>0</v>
      </c>
      <c r="R103" s="401">
        <f t="shared" si="56"/>
        <v>11</v>
      </c>
      <c r="S103" s="401">
        <f t="shared" si="56"/>
        <v>11</v>
      </c>
      <c r="T103" s="401">
        <f t="shared" si="56"/>
        <v>9</v>
      </c>
      <c r="U103" s="401">
        <f t="shared" si="56"/>
        <v>13</v>
      </c>
      <c r="V103" s="401">
        <f t="shared" si="56"/>
        <v>7</v>
      </c>
      <c r="W103" s="401">
        <f t="shared" si="56"/>
        <v>9</v>
      </c>
      <c r="Y103" s="59" t="b">
        <f t="shared" si="46"/>
        <v>1</v>
      </c>
      <c r="AB103" s="59" t="b">
        <f t="shared" si="47"/>
        <v>1</v>
      </c>
      <c r="AM103" s="273">
        <f>SUM(AM97:AM102)</f>
        <v>928</v>
      </c>
      <c r="AN103" s="59" t="b">
        <f t="shared" si="54"/>
        <v>1</v>
      </c>
    </row>
    <row r="104" spans="1:23" s="59" customFormat="1" ht="18">
      <c r="A104" s="209"/>
      <c r="B104" s="475"/>
      <c r="C104" s="475"/>
      <c r="D104" s="475"/>
      <c r="E104" s="475"/>
      <c r="F104" s="475"/>
      <c r="G104" s="475"/>
      <c r="H104" s="475"/>
      <c r="W104" s="213"/>
    </row>
    <row r="105" spans="1:40" s="478" customFormat="1" ht="22.5" customHeight="1">
      <c r="A105" s="744" t="s">
        <v>355</v>
      </c>
      <c r="B105" s="745"/>
      <c r="C105" s="745"/>
      <c r="D105" s="745"/>
      <c r="E105" s="745"/>
      <c r="F105" s="745"/>
      <c r="G105" s="745"/>
      <c r="H105" s="745"/>
      <c r="I105" s="476"/>
      <c r="J105" s="476"/>
      <c r="K105" s="476"/>
      <c r="L105" s="476"/>
      <c r="M105" s="476"/>
      <c r="N105" s="476"/>
      <c r="O105" s="476"/>
      <c r="P105" s="476"/>
      <c r="Q105" s="476"/>
      <c r="R105" s="476"/>
      <c r="S105" s="476"/>
      <c r="T105" s="476"/>
      <c r="U105" s="476"/>
      <c r="V105" s="476"/>
      <c r="W105" s="477"/>
      <c r="X105" s="59"/>
      <c r="Y105" s="59"/>
      <c r="Z105" s="59"/>
      <c r="AA105" s="59"/>
      <c r="AB105" s="59"/>
      <c r="AM105" s="59"/>
      <c r="AN105" s="59"/>
    </row>
    <row r="106" spans="1:23" s="59" customFormat="1" ht="18" thickBot="1">
      <c r="A106" s="746" t="s">
        <v>118</v>
      </c>
      <c r="B106" s="747"/>
      <c r="C106" s="747"/>
      <c r="D106" s="747"/>
      <c r="E106" s="747"/>
      <c r="F106" s="747"/>
      <c r="G106" s="747"/>
      <c r="H106" s="747"/>
      <c r="R106" s="479"/>
      <c r="S106" s="479"/>
      <c r="T106" s="479"/>
      <c r="U106" s="479"/>
      <c r="V106" s="479"/>
      <c r="W106" s="480"/>
    </row>
    <row r="107" spans="1:40" s="59" customFormat="1" ht="18" customHeight="1">
      <c r="A107" s="215" t="s">
        <v>79</v>
      </c>
      <c r="B107" s="216" t="s">
        <v>181</v>
      </c>
      <c r="C107" s="220"/>
      <c r="D107" s="578" t="s">
        <v>362</v>
      </c>
      <c r="E107" s="579"/>
      <c r="F107" s="220">
        <f>SUM(F108:F112)</f>
        <v>600</v>
      </c>
      <c r="G107" s="221">
        <f aca="true" t="shared" si="57" ref="G107:O107">SUM(G108:G112)</f>
        <v>20</v>
      </c>
      <c r="H107" s="220">
        <f t="shared" si="57"/>
        <v>280</v>
      </c>
      <c r="I107" s="218">
        <f t="shared" si="57"/>
        <v>50</v>
      </c>
      <c r="J107" s="218">
        <f t="shared" si="57"/>
        <v>40</v>
      </c>
      <c r="K107" s="218">
        <f t="shared" si="57"/>
        <v>190</v>
      </c>
      <c r="L107" s="221">
        <f t="shared" si="57"/>
        <v>0</v>
      </c>
      <c r="M107" s="220">
        <f t="shared" si="57"/>
        <v>40</v>
      </c>
      <c r="N107" s="221">
        <f t="shared" si="57"/>
        <v>0</v>
      </c>
      <c r="O107" s="222">
        <f t="shared" si="57"/>
        <v>280</v>
      </c>
      <c r="P107" s="220"/>
      <c r="Q107" s="221"/>
      <c r="R107" s="220">
        <f aca="true" t="shared" si="58" ref="R107:W107">SUM(R108:R112)</f>
        <v>4</v>
      </c>
      <c r="S107" s="221">
        <f t="shared" si="58"/>
        <v>4</v>
      </c>
      <c r="T107" s="220">
        <f t="shared" si="58"/>
        <v>4</v>
      </c>
      <c r="U107" s="221">
        <f t="shared" si="58"/>
        <v>4</v>
      </c>
      <c r="V107" s="220">
        <f t="shared" si="58"/>
        <v>4</v>
      </c>
      <c r="W107" s="221">
        <f t="shared" si="58"/>
        <v>0</v>
      </c>
      <c r="Y107" s="59" t="b">
        <f t="shared" si="46"/>
        <v>1</v>
      </c>
      <c r="Z107" s="59" t="b">
        <f aca="true" t="shared" si="59" ref="Z107:Z119">G107*2=M107</f>
        <v>1</v>
      </c>
      <c r="AA107" s="59" t="b">
        <f aca="true" t="shared" si="60" ref="AA107:AA119">G107*14=I107+J107+K107+L107</f>
        <v>1</v>
      </c>
      <c r="AB107" s="59" t="b">
        <f t="shared" si="47"/>
        <v>1</v>
      </c>
      <c r="AD107" s="423">
        <f aca="true" t="shared" si="61" ref="AD107:AK119">P107*14</f>
        <v>0</v>
      </c>
      <c r="AE107" s="424">
        <f t="shared" si="61"/>
        <v>0</v>
      </c>
      <c r="AF107" s="424">
        <f t="shared" si="61"/>
        <v>56</v>
      </c>
      <c r="AG107" s="424">
        <f t="shared" si="61"/>
        <v>56</v>
      </c>
      <c r="AH107" s="424">
        <f t="shared" si="61"/>
        <v>56</v>
      </c>
      <c r="AI107" s="424">
        <f t="shared" si="61"/>
        <v>56</v>
      </c>
      <c r="AJ107" s="424">
        <f t="shared" si="61"/>
        <v>56</v>
      </c>
      <c r="AK107" s="424">
        <f t="shared" si="61"/>
        <v>0</v>
      </c>
      <c r="AL107" s="426" t="b">
        <f aca="true" t="shared" si="62" ref="AL107:AL119">AD107+AE107+AF107+AG107+AH107+AI107+AJ107+AK107=H107</f>
        <v>1</v>
      </c>
      <c r="AM107" s="59">
        <f t="shared" si="48"/>
        <v>280</v>
      </c>
      <c r="AN107" s="59" t="b">
        <f t="shared" si="54"/>
        <v>1</v>
      </c>
    </row>
    <row r="108" spans="1:40" s="105" customFormat="1" ht="18" customHeight="1">
      <c r="A108" s="141"/>
      <c r="B108" s="226" t="s">
        <v>182</v>
      </c>
      <c r="C108" s="106"/>
      <c r="D108" s="107"/>
      <c r="E108" s="111"/>
      <c r="F108" s="324">
        <f aca="true" t="shared" si="63" ref="F108:F119">G108*30</f>
        <v>120</v>
      </c>
      <c r="G108" s="325">
        <v>4</v>
      </c>
      <c r="H108" s="231">
        <f>I108+J108+K108+L108</f>
        <v>56</v>
      </c>
      <c r="I108" s="232">
        <v>10</v>
      </c>
      <c r="J108" s="232">
        <v>8</v>
      </c>
      <c r="K108" s="233">
        <v>38</v>
      </c>
      <c r="L108" s="230"/>
      <c r="M108" s="229">
        <f aca="true" t="shared" si="64" ref="M108:M119">G108*2</f>
        <v>8</v>
      </c>
      <c r="N108" s="230"/>
      <c r="O108" s="234">
        <f>F108-H108-N108-M108</f>
        <v>56</v>
      </c>
      <c r="P108" s="481"/>
      <c r="Q108" s="482"/>
      <c r="R108" s="229">
        <v>4</v>
      </c>
      <c r="S108" s="230"/>
      <c r="T108" s="229"/>
      <c r="U108" s="230"/>
      <c r="V108" s="229"/>
      <c r="W108" s="71"/>
      <c r="X108" s="59"/>
      <c r="Y108" s="59" t="b">
        <f t="shared" si="46"/>
        <v>1</v>
      </c>
      <c r="Z108" s="59" t="b">
        <f t="shared" si="59"/>
        <v>1</v>
      </c>
      <c r="AA108" s="59" t="b">
        <f t="shared" si="60"/>
        <v>1</v>
      </c>
      <c r="AB108" s="59" t="b">
        <f t="shared" si="47"/>
        <v>1</v>
      </c>
      <c r="AD108" s="483">
        <f t="shared" si="61"/>
        <v>0</v>
      </c>
      <c r="AE108" s="282">
        <f t="shared" si="61"/>
        <v>0</v>
      </c>
      <c r="AF108" s="282">
        <f t="shared" si="61"/>
        <v>56</v>
      </c>
      <c r="AG108" s="282">
        <f t="shared" si="61"/>
        <v>0</v>
      </c>
      <c r="AH108" s="282">
        <f t="shared" si="61"/>
        <v>0</v>
      </c>
      <c r="AI108" s="282">
        <f t="shared" si="61"/>
        <v>0</v>
      </c>
      <c r="AJ108" s="282">
        <f t="shared" si="61"/>
        <v>0</v>
      </c>
      <c r="AK108" s="282">
        <f t="shared" si="61"/>
        <v>0</v>
      </c>
      <c r="AL108" s="484" t="b">
        <f t="shared" si="62"/>
        <v>1</v>
      </c>
      <c r="AM108" s="59">
        <f t="shared" si="48"/>
        <v>56</v>
      </c>
      <c r="AN108" s="59" t="b">
        <f t="shared" si="54"/>
        <v>1</v>
      </c>
    </row>
    <row r="109" spans="1:40" s="105" customFormat="1" ht="18" customHeight="1">
      <c r="A109" s="142"/>
      <c r="B109" s="226" t="s">
        <v>183</v>
      </c>
      <c r="C109" s="106"/>
      <c r="D109" s="107"/>
      <c r="E109" s="111"/>
      <c r="F109" s="324">
        <f t="shared" si="63"/>
        <v>120</v>
      </c>
      <c r="G109" s="325">
        <v>4</v>
      </c>
      <c r="H109" s="231">
        <f>I109+J109+K109+L109</f>
        <v>56</v>
      </c>
      <c r="I109" s="232">
        <v>10</v>
      </c>
      <c r="J109" s="232">
        <v>8</v>
      </c>
      <c r="K109" s="233">
        <v>38</v>
      </c>
      <c r="L109" s="230"/>
      <c r="M109" s="229">
        <f t="shared" si="64"/>
        <v>8</v>
      </c>
      <c r="N109" s="230"/>
      <c r="O109" s="234">
        <f>F109-H109-N109-M109</f>
        <v>56</v>
      </c>
      <c r="P109" s="481"/>
      <c r="Q109" s="482"/>
      <c r="R109" s="229"/>
      <c r="S109" s="230">
        <v>4</v>
      </c>
      <c r="T109" s="229"/>
      <c r="U109" s="230"/>
      <c r="V109" s="229"/>
      <c r="W109" s="71"/>
      <c r="X109" s="59"/>
      <c r="Y109" s="59" t="b">
        <f t="shared" si="46"/>
        <v>1</v>
      </c>
      <c r="Z109" s="59" t="b">
        <f t="shared" si="59"/>
        <v>1</v>
      </c>
      <c r="AA109" s="59" t="b">
        <f t="shared" si="60"/>
        <v>1</v>
      </c>
      <c r="AB109" s="59" t="b">
        <f t="shared" si="47"/>
        <v>1</v>
      </c>
      <c r="AD109" s="483">
        <f t="shared" si="61"/>
        <v>0</v>
      </c>
      <c r="AE109" s="282">
        <f t="shared" si="61"/>
        <v>0</v>
      </c>
      <c r="AF109" s="282">
        <f t="shared" si="61"/>
        <v>0</v>
      </c>
      <c r="AG109" s="282">
        <f t="shared" si="61"/>
        <v>56</v>
      </c>
      <c r="AH109" s="282">
        <f t="shared" si="61"/>
        <v>0</v>
      </c>
      <c r="AI109" s="282">
        <f t="shared" si="61"/>
        <v>0</v>
      </c>
      <c r="AJ109" s="282">
        <f t="shared" si="61"/>
        <v>0</v>
      </c>
      <c r="AK109" s="282">
        <f t="shared" si="61"/>
        <v>0</v>
      </c>
      <c r="AL109" s="484" t="b">
        <f t="shared" si="62"/>
        <v>1</v>
      </c>
      <c r="AM109" s="59">
        <f t="shared" si="48"/>
        <v>56</v>
      </c>
      <c r="AN109" s="59" t="b">
        <f t="shared" si="54"/>
        <v>1</v>
      </c>
    </row>
    <row r="110" spans="1:40" s="105" customFormat="1" ht="18" customHeight="1">
      <c r="A110" s="142"/>
      <c r="B110" s="226" t="s">
        <v>184</v>
      </c>
      <c r="C110" s="106"/>
      <c r="D110" s="107"/>
      <c r="E110" s="111"/>
      <c r="F110" s="324">
        <f t="shared" si="63"/>
        <v>120</v>
      </c>
      <c r="G110" s="325">
        <v>4</v>
      </c>
      <c r="H110" s="231">
        <f>I110+J110+K110+L110</f>
        <v>56</v>
      </c>
      <c r="I110" s="232">
        <v>10</v>
      </c>
      <c r="J110" s="232">
        <v>8</v>
      </c>
      <c r="K110" s="233">
        <v>38</v>
      </c>
      <c r="L110" s="230"/>
      <c r="M110" s="229">
        <f t="shared" si="64"/>
        <v>8</v>
      </c>
      <c r="N110" s="230"/>
      <c r="O110" s="234">
        <f>F110-H110-N110-M110</f>
        <v>56</v>
      </c>
      <c r="P110" s="481"/>
      <c r="Q110" s="482"/>
      <c r="R110" s="229"/>
      <c r="S110" s="230"/>
      <c r="T110" s="229">
        <v>4</v>
      </c>
      <c r="U110" s="230"/>
      <c r="V110" s="229"/>
      <c r="W110" s="71"/>
      <c r="X110" s="59"/>
      <c r="Y110" s="59" t="b">
        <f t="shared" si="46"/>
        <v>1</v>
      </c>
      <c r="Z110" s="59" t="b">
        <f t="shared" si="59"/>
        <v>1</v>
      </c>
      <c r="AA110" s="59" t="b">
        <f t="shared" si="60"/>
        <v>1</v>
      </c>
      <c r="AB110" s="59" t="b">
        <f t="shared" si="47"/>
        <v>1</v>
      </c>
      <c r="AD110" s="483">
        <f t="shared" si="61"/>
        <v>0</v>
      </c>
      <c r="AE110" s="282">
        <f t="shared" si="61"/>
        <v>0</v>
      </c>
      <c r="AF110" s="282">
        <f t="shared" si="61"/>
        <v>0</v>
      </c>
      <c r="AG110" s="282">
        <f t="shared" si="61"/>
        <v>0</v>
      </c>
      <c r="AH110" s="282">
        <f t="shared" si="61"/>
        <v>56</v>
      </c>
      <c r="AI110" s="282">
        <f t="shared" si="61"/>
        <v>0</v>
      </c>
      <c r="AJ110" s="282">
        <f t="shared" si="61"/>
        <v>0</v>
      </c>
      <c r="AK110" s="282">
        <f t="shared" si="61"/>
        <v>0</v>
      </c>
      <c r="AL110" s="484" t="b">
        <f t="shared" si="62"/>
        <v>1</v>
      </c>
      <c r="AM110" s="59">
        <f t="shared" si="48"/>
        <v>56</v>
      </c>
      <c r="AN110" s="59" t="b">
        <f t="shared" si="54"/>
        <v>1</v>
      </c>
    </row>
    <row r="111" spans="1:40" s="105" customFormat="1" ht="18" customHeight="1">
      <c r="A111" s="142"/>
      <c r="B111" s="226" t="s">
        <v>185</v>
      </c>
      <c r="C111" s="106"/>
      <c r="D111" s="107"/>
      <c r="E111" s="111"/>
      <c r="F111" s="324">
        <f t="shared" si="63"/>
        <v>120</v>
      </c>
      <c r="G111" s="325">
        <v>4</v>
      </c>
      <c r="H111" s="231">
        <f>I111+J111+K111+L111</f>
        <v>56</v>
      </c>
      <c r="I111" s="232">
        <v>10</v>
      </c>
      <c r="J111" s="232">
        <v>8</v>
      </c>
      <c r="K111" s="233">
        <v>38</v>
      </c>
      <c r="L111" s="230"/>
      <c r="M111" s="229">
        <f t="shared" si="64"/>
        <v>8</v>
      </c>
      <c r="N111" s="230"/>
      <c r="O111" s="234">
        <f>F111-H111-N111-M111</f>
        <v>56</v>
      </c>
      <c r="P111" s="481"/>
      <c r="Q111" s="482"/>
      <c r="R111" s="229"/>
      <c r="S111" s="230"/>
      <c r="T111" s="229"/>
      <c r="U111" s="230">
        <v>4</v>
      </c>
      <c r="V111" s="229"/>
      <c r="W111" s="71"/>
      <c r="X111" s="59"/>
      <c r="Y111" s="59" t="b">
        <f t="shared" si="46"/>
        <v>1</v>
      </c>
      <c r="Z111" s="59" t="b">
        <f t="shared" si="59"/>
        <v>1</v>
      </c>
      <c r="AA111" s="59" t="b">
        <f t="shared" si="60"/>
        <v>1</v>
      </c>
      <c r="AB111" s="59" t="b">
        <f t="shared" si="47"/>
        <v>1</v>
      </c>
      <c r="AD111" s="483">
        <f t="shared" si="61"/>
        <v>0</v>
      </c>
      <c r="AE111" s="282">
        <f t="shared" si="61"/>
        <v>0</v>
      </c>
      <c r="AF111" s="282">
        <f t="shared" si="61"/>
        <v>0</v>
      </c>
      <c r="AG111" s="282">
        <f t="shared" si="61"/>
        <v>0</v>
      </c>
      <c r="AH111" s="282">
        <f t="shared" si="61"/>
        <v>0</v>
      </c>
      <c r="AI111" s="282">
        <f t="shared" si="61"/>
        <v>56</v>
      </c>
      <c r="AJ111" s="282">
        <f t="shared" si="61"/>
        <v>0</v>
      </c>
      <c r="AK111" s="282">
        <f t="shared" si="61"/>
        <v>0</v>
      </c>
      <c r="AL111" s="484" t="b">
        <f t="shared" si="62"/>
        <v>1</v>
      </c>
      <c r="AM111" s="59">
        <f t="shared" si="48"/>
        <v>56</v>
      </c>
      <c r="AN111" s="59" t="b">
        <f t="shared" si="54"/>
        <v>1</v>
      </c>
    </row>
    <row r="112" spans="1:40" s="105" customFormat="1" ht="18" customHeight="1">
      <c r="A112" s="36"/>
      <c r="B112" s="226" t="s">
        <v>371</v>
      </c>
      <c r="C112" s="106"/>
      <c r="D112" s="107"/>
      <c r="E112" s="111"/>
      <c r="F112" s="324">
        <f t="shared" si="63"/>
        <v>120</v>
      </c>
      <c r="G112" s="325">
        <v>4</v>
      </c>
      <c r="H112" s="231">
        <f>I112+J112+K112+L112</f>
        <v>56</v>
      </c>
      <c r="I112" s="232">
        <v>10</v>
      </c>
      <c r="J112" s="232">
        <v>8</v>
      </c>
      <c r="K112" s="233">
        <v>38</v>
      </c>
      <c r="L112" s="230"/>
      <c r="M112" s="229">
        <f t="shared" si="64"/>
        <v>8</v>
      </c>
      <c r="N112" s="230"/>
      <c r="O112" s="234">
        <f>F112-H112-N112-M112</f>
        <v>56</v>
      </c>
      <c r="P112" s="481"/>
      <c r="Q112" s="482"/>
      <c r="R112" s="229"/>
      <c r="S112" s="230"/>
      <c r="T112" s="229"/>
      <c r="U112" s="230"/>
      <c r="V112" s="229">
        <v>4</v>
      </c>
      <c r="W112" s="71"/>
      <c r="X112" s="59"/>
      <c r="Y112" s="59" t="b">
        <f t="shared" si="46"/>
        <v>1</v>
      </c>
      <c r="Z112" s="59" t="b">
        <f t="shared" si="59"/>
        <v>1</v>
      </c>
      <c r="AA112" s="59" t="b">
        <f t="shared" si="60"/>
        <v>1</v>
      </c>
      <c r="AB112" s="59" t="b">
        <f t="shared" si="47"/>
        <v>1</v>
      </c>
      <c r="AD112" s="483">
        <f t="shared" si="61"/>
        <v>0</v>
      </c>
      <c r="AE112" s="282">
        <f t="shared" si="61"/>
        <v>0</v>
      </c>
      <c r="AF112" s="282">
        <f t="shared" si="61"/>
        <v>0</v>
      </c>
      <c r="AG112" s="282">
        <f t="shared" si="61"/>
        <v>0</v>
      </c>
      <c r="AH112" s="282">
        <f t="shared" si="61"/>
        <v>0</v>
      </c>
      <c r="AI112" s="282">
        <f t="shared" si="61"/>
        <v>0</v>
      </c>
      <c r="AJ112" s="282">
        <f t="shared" si="61"/>
        <v>56</v>
      </c>
      <c r="AK112" s="282">
        <f t="shared" si="61"/>
        <v>0</v>
      </c>
      <c r="AL112" s="484" t="b">
        <f t="shared" si="62"/>
        <v>1</v>
      </c>
      <c r="AM112" s="59">
        <f t="shared" si="48"/>
        <v>56</v>
      </c>
      <c r="AN112" s="59" t="b">
        <f t="shared" si="54"/>
        <v>1</v>
      </c>
    </row>
    <row r="113" spans="1:40" s="59" customFormat="1" ht="18" customHeight="1">
      <c r="A113" s="240" t="s">
        <v>80</v>
      </c>
      <c r="B113" s="241" t="s">
        <v>372</v>
      </c>
      <c r="C113" s="252">
        <v>6</v>
      </c>
      <c r="D113" s="322" t="s">
        <v>265</v>
      </c>
      <c r="E113" s="251"/>
      <c r="F113" s="245">
        <f>SUM(F114:F118)</f>
        <v>540</v>
      </c>
      <c r="G113" s="246">
        <f aca="true" t="shared" si="65" ref="G113:O113">SUM(G114:G118)</f>
        <v>18</v>
      </c>
      <c r="H113" s="245">
        <f t="shared" si="65"/>
        <v>252</v>
      </c>
      <c r="I113" s="243">
        <f t="shared" si="65"/>
        <v>32</v>
      </c>
      <c r="J113" s="243">
        <f t="shared" si="65"/>
        <v>36</v>
      </c>
      <c r="K113" s="243">
        <f t="shared" si="65"/>
        <v>184</v>
      </c>
      <c r="L113" s="246">
        <f t="shared" si="65"/>
        <v>0</v>
      </c>
      <c r="M113" s="245">
        <f t="shared" si="65"/>
        <v>36</v>
      </c>
      <c r="N113" s="246">
        <f t="shared" si="65"/>
        <v>30</v>
      </c>
      <c r="O113" s="255">
        <f t="shared" si="65"/>
        <v>222</v>
      </c>
      <c r="P113" s="245"/>
      <c r="Q113" s="246"/>
      <c r="R113" s="245">
        <f aca="true" t="shared" si="66" ref="R113:W113">SUM(R114:R118)</f>
        <v>4</v>
      </c>
      <c r="S113" s="246">
        <f t="shared" si="66"/>
        <v>4</v>
      </c>
      <c r="T113" s="245">
        <f t="shared" si="66"/>
        <v>3</v>
      </c>
      <c r="U113" s="246">
        <f t="shared" si="66"/>
        <v>7</v>
      </c>
      <c r="V113" s="245">
        <f t="shared" si="66"/>
        <v>0</v>
      </c>
      <c r="W113" s="246">
        <f t="shared" si="66"/>
        <v>0</v>
      </c>
      <c r="Y113" s="59" t="b">
        <f t="shared" si="46"/>
        <v>1</v>
      </c>
      <c r="Z113" s="59" t="b">
        <f t="shared" si="59"/>
        <v>1</v>
      </c>
      <c r="AA113" s="59" t="b">
        <f t="shared" si="60"/>
        <v>1</v>
      </c>
      <c r="AB113" s="59" t="b">
        <f t="shared" si="47"/>
        <v>1</v>
      </c>
      <c r="AD113" s="127">
        <f t="shared" si="61"/>
        <v>0</v>
      </c>
      <c r="AE113" s="116">
        <f t="shared" si="61"/>
        <v>0</v>
      </c>
      <c r="AF113" s="116">
        <f t="shared" si="61"/>
        <v>56</v>
      </c>
      <c r="AG113" s="116">
        <f t="shared" si="61"/>
        <v>56</v>
      </c>
      <c r="AH113" s="116">
        <f t="shared" si="61"/>
        <v>42</v>
      </c>
      <c r="AI113" s="116">
        <f t="shared" si="61"/>
        <v>98</v>
      </c>
      <c r="AJ113" s="116">
        <f t="shared" si="61"/>
        <v>0</v>
      </c>
      <c r="AK113" s="116">
        <f t="shared" si="61"/>
        <v>0</v>
      </c>
      <c r="AL113" s="366" t="b">
        <f t="shared" si="62"/>
        <v>1</v>
      </c>
      <c r="AM113" s="59">
        <f t="shared" si="48"/>
        <v>252</v>
      </c>
      <c r="AN113" s="59" t="b">
        <f t="shared" si="54"/>
        <v>1</v>
      </c>
    </row>
    <row r="114" spans="1:40" s="105" customFormat="1" ht="18" customHeight="1">
      <c r="A114" s="141"/>
      <c r="B114" s="226" t="s">
        <v>373</v>
      </c>
      <c r="C114" s="106"/>
      <c r="D114" s="107"/>
      <c r="E114" s="111"/>
      <c r="F114" s="324">
        <f t="shared" si="63"/>
        <v>120</v>
      </c>
      <c r="G114" s="325">
        <v>4</v>
      </c>
      <c r="H114" s="231">
        <f aca="true" t="shared" si="67" ref="H114:H119">I114+J114+K114+L114</f>
        <v>56</v>
      </c>
      <c r="I114" s="232">
        <v>6</v>
      </c>
      <c r="J114" s="232">
        <v>8</v>
      </c>
      <c r="K114" s="233">
        <v>42</v>
      </c>
      <c r="L114" s="230"/>
      <c r="M114" s="229">
        <f t="shared" si="64"/>
        <v>8</v>
      </c>
      <c r="N114" s="230"/>
      <c r="O114" s="234">
        <f aca="true" t="shared" si="68" ref="O114:O119">F114-H114-N114-M114</f>
        <v>56</v>
      </c>
      <c r="P114" s="481"/>
      <c r="Q114" s="482"/>
      <c r="R114" s="229">
        <v>4</v>
      </c>
      <c r="S114" s="230"/>
      <c r="T114" s="229"/>
      <c r="U114" s="230"/>
      <c r="V114" s="229"/>
      <c r="W114" s="71"/>
      <c r="X114" s="59"/>
      <c r="Y114" s="59" t="b">
        <f t="shared" si="46"/>
        <v>1</v>
      </c>
      <c r="Z114" s="59" t="b">
        <f t="shared" si="59"/>
        <v>1</v>
      </c>
      <c r="AA114" s="59" t="b">
        <f t="shared" si="60"/>
        <v>1</v>
      </c>
      <c r="AB114" s="59" t="b">
        <f t="shared" si="47"/>
        <v>1</v>
      </c>
      <c r="AD114" s="483">
        <f t="shared" si="61"/>
        <v>0</v>
      </c>
      <c r="AE114" s="282">
        <f t="shared" si="61"/>
        <v>0</v>
      </c>
      <c r="AF114" s="282">
        <f t="shared" si="61"/>
        <v>56</v>
      </c>
      <c r="AG114" s="282">
        <f t="shared" si="61"/>
        <v>0</v>
      </c>
      <c r="AH114" s="282">
        <f t="shared" si="61"/>
        <v>0</v>
      </c>
      <c r="AI114" s="282">
        <f t="shared" si="61"/>
        <v>0</v>
      </c>
      <c r="AJ114" s="282">
        <f t="shared" si="61"/>
        <v>0</v>
      </c>
      <c r="AK114" s="282">
        <f t="shared" si="61"/>
        <v>0</v>
      </c>
      <c r="AL114" s="485" t="b">
        <f t="shared" si="62"/>
        <v>1</v>
      </c>
      <c r="AM114" s="59">
        <f t="shared" si="48"/>
        <v>56</v>
      </c>
      <c r="AN114" s="59" t="b">
        <f t="shared" si="54"/>
        <v>1</v>
      </c>
    </row>
    <row r="115" spans="1:40" s="105" customFormat="1" ht="18" customHeight="1">
      <c r="A115" s="142"/>
      <c r="B115" s="226" t="s">
        <v>407</v>
      </c>
      <c r="C115" s="106"/>
      <c r="D115" s="107"/>
      <c r="E115" s="111"/>
      <c r="F115" s="324">
        <f t="shared" si="63"/>
        <v>120</v>
      </c>
      <c r="G115" s="325">
        <v>4</v>
      </c>
      <c r="H115" s="231">
        <f t="shared" si="67"/>
        <v>56</v>
      </c>
      <c r="I115" s="232">
        <v>10</v>
      </c>
      <c r="J115" s="232">
        <v>8</v>
      </c>
      <c r="K115" s="233">
        <v>38</v>
      </c>
      <c r="L115" s="230"/>
      <c r="M115" s="229">
        <f t="shared" si="64"/>
        <v>8</v>
      </c>
      <c r="N115" s="230"/>
      <c r="O115" s="234">
        <f t="shared" si="68"/>
        <v>56</v>
      </c>
      <c r="P115" s="481"/>
      <c r="Q115" s="482"/>
      <c r="R115" s="229"/>
      <c r="S115" s="230">
        <v>4</v>
      </c>
      <c r="T115" s="229"/>
      <c r="U115" s="230"/>
      <c r="V115" s="229"/>
      <c r="W115" s="71"/>
      <c r="X115" s="59"/>
      <c r="Y115" s="59" t="b">
        <f t="shared" si="46"/>
        <v>1</v>
      </c>
      <c r="Z115" s="59" t="b">
        <f t="shared" si="59"/>
        <v>1</v>
      </c>
      <c r="AA115" s="59" t="b">
        <f t="shared" si="60"/>
        <v>1</v>
      </c>
      <c r="AB115" s="59" t="b">
        <f t="shared" si="47"/>
        <v>1</v>
      </c>
      <c r="AD115" s="483">
        <f t="shared" si="61"/>
        <v>0</v>
      </c>
      <c r="AE115" s="282">
        <f t="shared" si="61"/>
        <v>0</v>
      </c>
      <c r="AF115" s="282">
        <f t="shared" si="61"/>
        <v>0</v>
      </c>
      <c r="AG115" s="282">
        <f t="shared" si="61"/>
        <v>56</v>
      </c>
      <c r="AH115" s="282">
        <f t="shared" si="61"/>
        <v>0</v>
      </c>
      <c r="AI115" s="282">
        <f t="shared" si="61"/>
        <v>0</v>
      </c>
      <c r="AJ115" s="282">
        <f t="shared" si="61"/>
        <v>0</v>
      </c>
      <c r="AK115" s="282">
        <f t="shared" si="61"/>
        <v>0</v>
      </c>
      <c r="AL115" s="485" t="b">
        <f t="shared" si="62"/>
        <v>1</v>
      </c>
      <c r="AM115" s="59">
        <f t="shared" si="48"/>
        <v>56</v>
      </c>
      <c r="AN115" s="59" t="b">
        <f t="shared" si="54"/>
        <v>1</v>
      </c>
    </row>
    <row r="116" spans="1:40" s="105" customFormat="1" ht="18" customHeight="1">
      <c r="A116" s="486"/>
      <c r="B116" s="226" t="s">
        <v>375</v>
      </c>
      <c r="C116" s="106"/>
      <c r="D116" s="107"/>
      <c r="E116" s="111"/>
      <c r="F116" s="229">
        <f t="shared" si="63"/>
        <v>90</v>
      </c>
      <c r="G116" s="230">
        <v>3</v>
      </c>
      <c r="H116" s="231">
        <f t="shared" si="67"/>
        <v>42</v>
      </c>
      <c r="I116" s="232">
        <v>6</v>
      </c>
      <c r="J116" s="232">
        <v>6</v>
      </c>
      <c r="K116" s="233">
        <v>30</v>
      </c>
      <c r="L116" s="230"/>
      <c r="M116" s="229">
        <f t="shared" si="64"/>
        <v>6</v>
      </c>
      <c r="N116" s="230"/>
      <c r="O116" s="234">
        <f t="shared" si="68"/>
        <v>42</v>
      </c>
      <c r="P116" s="481"/>
      <c r="Q116" s="482"/>
      <c r="R116" s="229"/>
      <c r="S116" s="230"/>
      <c r="T116" s="229">
        <v>3</v>
      </c>
      <c r="U116" s="230"/>
      <c r="V116" s="229"/>
      <c r="W116" s="71"/>
      <c r="X116" s="59"/>
      <c r="Y116" s="59" t="b">
        <f t="shared" si="46"/>
        <v>1</v>
      </c>
      <c r="Z116" s="59" t="b">
        <f t="shared" si="59"/>
        <v>1</v>
      </c>
      <c r="AA116" s="59" t="b">
        <f t="shared" si="60"/>
        <v>1</v>
      </c>
      <c r="AB116" s="59" t="b">
        <f t="shared" si="47"/>
        <v>1</v>
      </c>
      <c r="AD116" s="483">
        <f t="shared" si="61"/>
        <v>0</v>
      </c>
      <c r="AE116" s="282">
        <f t="shared" si="61"/>
        <v>0</v>
      </c>
      <c r="AF116" s="282">
        <f t="shared" si="61"/>
        <v>0</v>
      </c>
      <c r="AG116" s="282">
        <f t="shared" si="61"/>
        <v>0</v>
      </c>
      <c r="AH116" s="282">
        <f t="shared" si="61"/>
        <v>42</v>
      </c>
      <c r="AI116" s="282">
        <f t="shared" si="61"/>
        <v>0</v>
      </c>
      <c r="AJ116" s="282">
        <f t="shared" si="61"/>
        <v>0</v>
      </c>
      <c r="AK116" s="282">
        <f t="shared" si="61"/>
        <v>0</v>
      </c>
      <c r="AL116" s="485" t="b">
        <f t="shared" si="62"/>
        <v>1</v>
      </c>
      <c r="AM116" s="59">
        <f t="shared" si="48"/>
        <v>42</v>
      </c>
      <c r="AN116" s="59" t="b">
        <f t="shared" si="54"/>
        <v>1</v>
      </c>
    </row>
    <row r="117" spans="1:40" s="105" customFormat="1" ht="18" customHeight="1">
      <c r="A117" s="486"/>
      <c r="B117" s="226" t="s">
        <v>376</v>
      </c>
      <c r="C117" s="106"/>
      <c r="D117" s="107"/>
      <c r="E117" s="111"/>
      <c r="F117" s="229">
        <f t="shared" si="63"/>
        <v>90</v>
      </c>
      <c r="G117" s="230">
        <v>3</v>
      </c>
      <c r="H117" s="231">
        <f t="shared" si="67"/>
        <v>42</v>
      </c>
      <c r="I117" s="232">
        <v>6</v>
      </c>
      <c r="J117" s="232">
        <v>6</v>
      </c>
      <c r="K117" s="233">
        <v>30</v>
      </c>
      <c r="L117" s="230"/>
      <c r="M117" s="229">
        <f t="shared" si="64"/>
        <v>6</v>
      </c>
      <c r="N117" s="230">
        <v>15</v>
      </c>
      <c r="O117" s="234">
        <f t="shared" si="68"/>
        <v>27</v>
      </c>
      <c r="P117" s="481"/>
      <c r="Q117" s="482"/>
      <c r="R117" s="229"/>
      <c r="S117" s="230"/>
      <c r="T117" s="229"/>
      <c r="U117" s="230">
        <v>3</v>
      </c>
      <c r="V117" s="229"/>
      <c r="W117" s="71"/>
      <c r="X117" s="59"/>
      <c r="Y117" s="59" t="b">
        <f t="shared" si="46"/>
        <v>1</v>
      </c>
      <c r="Z117" s="59" t="b">
        <f t="shared" si="59"/>
        <v>1</v>
      </c>
      <c r="AA117" s="59" t="b">
        <f t="shared" si="60"/>
        <v>1</v>
      </c>
      <c r="AB117" s="59" t="b">
        <f t="shared" si="47"/>
        <v>1</v>
      </c>
      <c r="AD117" s="483">
        <f t="shared" si="61"/>
        <v>0</v>
      </c>
      <c r="AE117" s="282">
        <f t="shared" si="61"/>
        <v>0</v>
      </c>
      <c r="AF117" s="282">
        <f t="shared" si="61"/>
        <v>0</v>
      </c>
      <c r="AG117" s="282">
        <f t="shared" si="61"/>
        <v>0</v>
      </c>
      <c r="AH117" s="282">
        <f t="shared" si="61"/>
        <v>0</v>
      </c>
      <c r="AI117" s="282">
        <f t="shared" si="61"/>
        <v>42</v>
      </c>
      <c r="AJ117" s="282">
        <f t="shared" si="61"/>
        <v>0</v>
      </c>
      <c r="AK117" s="282">
        <f t="shared" si="61"/>
        <v>0</v>
      </c>
      <c r="AL117" s="485" t="b">
        <f t="shared" si="62"/>
        <v>1</v>
      </c>
      <c r="AM117" s="59">
        <f t="shared" si="48"/>
        <v>42</v>
      </c>
      <c r="AN117" s="59" t="b">
        <f t="shared" si="54"/>
        <v>1</v>
      </c>
    </row>
    <row r="118" spans="1:40" s="105" customFormat="1" ht="18" customHeight="1">
      <c r="A118" s="487"/>
      <c r="B118" s="226" t="s">
        <v>377</v>
      </c>
      <c r="C118" s="106"/>
      <c r="D118" s="107"/>
      <c r="E118" s="111"/>
      <c r="F118" s="229">
        <v>120</v>
      </c>
      <c r="G118" s="230">
        <v>4</v>
      </c>
      <c r="H118" s="231">
        <f t="shared" si="67"/>
        <v>56</v>
      </c>
      <c r="I118" s="232">
        <v>4</v>
      </c>
      <c r="J118" s="232">
        <v>8</v>
      </c>
      <c r="K118" s="233">
        <v>44</v>
      </c>
      <c r="L118" s="230"/>
      <c r="M118" s="229">
        <f t="shared" si="64"/>
        <v>8</v>
      </c>
      <c r="N118" s="230">
        <v>15</v>
      </c>
      <c r="O118" s="234">
        <f t="shared" si="68"/>
        <v>41</v>
      </c>
      <c r="P118" s="481"/>
      <c r="Q118" s="482"/>
      <c r="R118" s="229"/>
      <c r="S118" s="230"/>
      <c r="T118" s="229"/>
      <c r="U118" s="230">
        <v>4</v>
      </c>
      <c r="V118" s="229"/>
      <c r="W118" s="71"/>
      <c r="X118" s="59"/>
      <c r="Y118" s="59" t="b">
        <f t="shared" si="46"/>
        <v>1</v>
      </c>
      <c r="Z118" s="59" t="b">
        <f t="shared" si="59"/>
        <v>1</v>
      </c>
      <c r="AA118" s="59" t="b">
        <f t="shared" si="60"/>
        <v>1</v>
      </c>
      <c r="AB118" s="59" t="b">
        <f t="shared" si="47"/>
        <v>1</v>
      </c>
      <c r="AD118" s="483">
        <f t="shared" si="61"/>
        <v>0</v>
      </c>
      <c r="AE118" s="282">
        <f t="shared" si="61"/>
        <v>0</v>
      </c>
      <c r="AF118" s="282">
        <f t="shared" si="61"/>
        <v>0</v>
      </c>
      <c r="AG118" s="282">
        <f t="shared" si="61"/>
        <v>0</v>
      </c>
      <c r="AH118" s="282">
        <f t="shared" si="61"/>
        <v>0</v>
      </c>
      <c r="AI118" s="282">
        <f t="shared" si="61"/>
        <v>56</v>
      </c>
      <c r="AJ118" s="282">
        <f t="shared" si="61"/>
        <v>0</v>
      </c>
      <c r="AK118" s="282">
        <f t="shared" si="61"/>
        <v>0</v>
      </c>
      <c r="AL118" s="485" t="b">
        <f t="shared" si="62"/>
        <v>1</v>
      </c>
      <c r="AM118" s="59">
        <f t="shared" si="48"/>
        <v>56</v>
      </c>
      <c r="AN118" s="59" t="b">
        <f t="shared" si="54"/>
        <v>1</v>
      </c>
    </row>
    <row r="119" spans="1:40" s="59" customFormat="1" ht="18" customHeight="1" thickBot="1">
      <c r="A119" s="260" t="s">
        <v>119</v>
      </c>
      <c r="B119" s="261" t="s">
        <v>186</v>
      </c>
      <c r="C119" s="310">
        <v>4.8</v>
      </c>
      <c r="D119" s="580" t="s">
        <v>266</v>
      </c>
      <c r="E119" s="311"/>
      <c r="F119" s="265">
        <f t="shared" si="63"/>
        <v>480</v>
      </c>
      <c r="G119" s="266">
        <v>16</v>
      </c>
      <c r="H119" s="265">
        <f t="shared" si="67"/>
        <v>224</v>
      </c>
      <c r="I119" s="263"/>
      <c r="J119" s="263">
        <f>G119*14</f>
        <v>224</v>
      </c>
      <c r="K119" s="263"/>
      <c r="L119" s="266"/>
      <c r="M119" s="265">
        <f t="shared" si="64"/>
        <v>32</v>
      </c>
      <c r="N119" s="266">
        <v>60</v>
      </c>
      <c r="O119" s="581">
        <f t="shared" si="68"/>
        <v>164</v>
      </c>
      <c r="P119" s="265"/>
      <c r="Q119" s="266"/>
      <c r="R119" s="265">
        <v>3</v>
      </c>
      <c r="S119" s="266">
        <v>3</v>
      </c>
      <c r="T119" s="265">
        <v>2</v>
      </c>
      <c r="U119" s="266">
        <v>2</v>
      </c>
      <c r="V119" s="265">
        <v>3</v>
      </c>
      <c r="W119" s="266">
        <v>3</v>
      </c>
      <c r="Y119" s="59" t="b">
        <f t="shared" si="46"/>
        <v>1</v>
      </c>
      <c r="Z119" s="59" t="b">
        <f t="shared" si="59"/>
        <v>1</v>
      </c>
      <c r="AA119" s="59" t="b">
        <f t="shared" si="60"/>
        <v>1</v>
      </c>
      <c r="AB119" s="59" t="b">
        <f t="shared" si="47"/>
        <v>1</v>
      </c>
      <c r="AD119" s="127">
        <f t="shared" si="61"/>
        <v>0</v>
      </c>
      <c r="AE119" s="116">
        <f t="shared" si="61"/>
        <v>0</v>
      </c>
      <c r="AF119" s="116">
        <f t="shared" si="61"/>
        <v>42</v>
      </c>
      <c r="AG119" s="116">
        <f t="shared" si="61"/>
        <v>42</v>
      </c>
      <c r="AH119" s="116">
        <f t="shared" si="61"/>
        <v>28</v>
      </c>
      <c r="AI119" s="116">
        <f t="shared" si="61"/>
        <v>28</v>
      </c>
      <c r="AJ119" s="116">
        <f t="shared" si="61"/>
        <v>42</v>
      </c>
      <c r="AK119" s="116">
        <f t="shared" si="61"/>
        <v>42</v>
      </c>
      <c r="AL119" s="366" t="b">
        <f t="shared" si="62"/>
        <v>1</v>
      </c>
      <c r="AM119" s="59">
        <f t="shared" si="48"/>
        <v>224</v>
      </c>
      <c r="AN119" s="59" t="b">
        <f t="shared" si="54"/>
        <v>1</v>
      </c>
    </row>
    <row r="120" spans="1:40" s="131" customFormat="1" ht="18" thickBot="1">
      <c r="A120" s="144" t="s">
        <v>121</v>
      </c>
      <c r="B120" s="489"/>
      <c r="C120" s="490"/>
      <c r="D120" s="490"/>
      <c r="E120" s="490"/>
      <c r="F120" s="490"/>
      <c r="G120" s="490"/>
      <c r="H120" s="490"/>
      <c r="I120" s="490"/>
      <c r="J120" s="490"/>
      <c r="K120" s="490"/>
      <c r="L120" s="490"/>
      <c r="M120" s="490"/>
      <c r="N120" s="490"/>
      <c r="O120" s="490"/>
      <c r="P120" s="490"/>
      <c r="Q120" s="490"/>
      <c r="R120" s="490"/>
      <c r="S120" s="490"/>
      <c r="T120" s="490"/>
      <c r="U120" s="490"/>
      <c r="V120" s="490"/>
      <c r="W120" s="491"/>
      <c r="X120" s="59"/>
      <c r="Y120" s="59"/>
      <c r="Z120" s="59"/>
      <c r="AA120" s="59"/>
      <c r="AB120" s="59"/>
      <c r="AD120" s="470"/>
      <c r="AL120" s="471"/>
      <c r="AM120" s="59"/>
      <c r="AN120" s="59"/>
    </row>
    <row r="121" spans="1:40" s="62" customFormat="1" ht="18" thickBot="1">
      <c r="A121" s="63" t="s">
        <v>120</v>
      </c>
      <c r="B121" s="492" t="s">
        <v>147</v>
      </c>
      <c r="C121" s="493"/>
      <c r="D121" s="494">
        <v>8</v>
      </c>
      <c r="E121" s="495"/>
      <c r="F121" s="132">
        <f>G121*30</f>
        <v>180</v>
      </c>
      <c r="G121" s="496">
        <v>6</v>
      </c>
      <c r="H121" s="497"/>
      <c r="I121" s="133"/>
      <c r="J121" s="133"/>
      <c r="K121" s="133"/>
      <c r="L121" s="133"/>
      <c r="M121" s="134"/>
      <c r="N121" s="498"/>
      <c r="O121" s="123">
        <f>F121-H121-N121-M121</f>
        <v>180</v>
      </c>
      <c r="P121" s="499"/>
      <c r="Q121" s="500"/>
      <c r="R121" s="499"/>
      <c r="S121" s="500"/>
      <c r="T121" s="497"/>
      <c r="U121" s="498"/>
      <c r="V121" s="134"/>
      <c r="W121" s="498">
        <v>6</v>
      </c>
      <c r="X121" s="59"/>
      <c r="Y121" s="59" t="b">
        <f t="shared" si="46"/>
        <v>1</v>
      </c>
      <c r="Z121" s="59"/>
      <c r="AA121" s="59" t="b">
        <f>H121=I121+J121+K121+L121</f>
        <v>1</v>
      </c>
      <c r="AB121" s="59" t="b">
        <f t="shared" si="47"/>
        <v>1</v>
      </c>
      <c r="AD121" s="472"/>
      <c r="AE121" s="473"/>
      <c r="AF121" s="473"/>
      <c r="AG121" s="473"/>
      <c r="AH121" s="473"/>
      <c r="AI121" s="473"/>
      <c r="AJ121" s="473"/>
      <c r="AK121" s="473"/>
      <c r="AL121" s="474"/>
      <c r="AM121" s="59"/>
      <c r="AN121" s="59"/>
    </row>
    <row r="122" spans="1:40" s="59" customFormat="1" ht="18" thickBot="1">
      <c r="A122" s="740" t="s">
        <v>149</v>
      </c>
      <c r="B122" s="741"/>
      <c r="C122" s="401">
        <v>3</v>
      </c>
      <c r="D122" s="401">
        <v>12</v>
      </c>
      <c r="E122" s="401">
        <v>0</v>
      </c>
      <c r="F122" s="401">
        <f>SUM(F107,F113,F119,F121)</f>
        <v>1800</v>
      </c>
      <c r="G122" s="401">
        <f aca="true" t="shared" si="69" ref="G122:W122">SUM(G107,G113,G119,G121)</f>
        <v>60</v>
      </c>
      <c r="H122" s="401">
        <f t="shared" si="69"/>
        <v>756</v>
      </c>
      <c r="I122" s="401">
        <f t="shared" si="69"/>
        <v>82</v>
      </c>
      <c r="J122" s="401">
        <f t="shared" si="69"/>
        <v>300</v>
      </c>
      <c r="K122" s="401">
        <f t="shared" si="69"/>
        <v>374</v>
      </c>
      <c r="L122" s="401">
        <f t="shared" si="69"/>
        <v>0</v>
      </c>
      <c r="M122" s="401">
        <f t="shared" si="69"/>
        <v>108</v>
      </c>
      <c r="N122" s="401">
        <f t="shared" si="69"/>
        <v>90</v>
      </c>
      <c r="O122" s="401">
        <f t="shared" si="69"/>
        <v>846</v>
      </c>
      <c r="P122" s="401">
        <f t="shared" si="69"/>
        <v>0</v>
      </c>
      <c r="Q122" s="401">
        <f t="shared" si="69"/>
        <v>0</v>
      </c>
      <c r="R122" s="401">
        <f t="shared" si="69"/>
        <v>11</v>
      </c>
      <c r="S122" s="401">
        <f t="shared" si="69"/>
        <v>11</v>
      </c>
      <c r="T122" s="401">
        <f t="shared" si="69"/>
        <v>9</v>
      </c>
      <c r="U122" s="401">
        <f t="shared" si="69"/>
        <v>13</v>
      </c>
      <c r="V122" s="401">
        <f t="shared" si="69"/>
        <v>7</v>
      </c>
      <c r="W122" s="401">
        <f t="shared" si="69"/>
        <v>9</v>
      </c>
      <c r="Y122" s="59" t="b">
        <f t="shared" si="46"/>
        <v>1</v>
      </c>
      <c r="AA122" s="59" t="b">
        <f>H122=I122+J122+K122+L122</f>
        <v>1</v>
      </c>
      <c r="AB122" s="59" t="b">
        <f t="shared" si="47"/>
        <v>1</v>
      </c>
      <c r="AM122" s="273">
        <f>AM107+AM113+AM119</f>
        <v>756</v>
      </c>
      <c r="AN122" s="59" t="b">
        <f t="shared" si="54"/>
        <v>1</v>
      </c>
    </row>
    <row r="123" spans="1:40" s="116" customFormat="1" ht="21">
      <c r="A123" s="501"/>
      <c r="B123" s="69"/>
      <c r="C123" s="502"/>
      <c r="D123" s="502"/>
      <c r="E123" s="502"/>
      <c r="F123" s="502"/>
      <c r="G123" s="502"/>
      <c r="H123" s="503"/>
      <c r="I123" s="502"/>
      <c r="J123" s="502"/>
      <c r="K123" s="502"/>
      <c r="L123" s="502"/>
      <c r="M123" s="502"/>
      <c r="N123" s="502"/>
      <c r="O123" s="502"/>
      <c r="P123" s="502"/>
      <c r="Q123" s="502"/>
      <c r="R123" s="502"/>
      <c r="S123" s="502"/>
      <c r="T123" s="502"/>
      <c r="U123" s="502"/>
      <c r="V123" s="502"/>
      <c r="W123" s="504"/>
      <c r="X123" s="59"/>
      <c r="Y123" s="59"/>
      <c r="Z123" s="59"/>
      <c r="AA123" s="59"/>
      <c r="AB123" s="59"/>
      <c r="AM123" s="59"/>
      <c r="AN123" s="59"/>
    </row>
    <row r="124" spans="1:40" s="478" customFormat="1" ht="21" customHeight="1">
      <c r="A124" s="748" t="s">
        <v>367</v>
      </c>
      <c r="B124" s="749"/>
      <c r="C124" s="749"/>
      <c r="D124" s="749"/>
      <c r="E124" s="749"/>
      <c r="F124" s="749"/>
      <c r="G124" s="749"/>
      <c r="H124" s="749"/>
      <c r="I124" s="634"/>
      <c r="J124" s="476"/>
      <c r="K124" s="476"/>
      <c r="L124" s="476"/>
      <c r="M124" s="476"/>
      <c r="N124" s="476"/>
      <c r="O124" s="476"/>
      <c r="P124" s="476"/>
      <c r="Q124" s="476"/>
      <c r="R124" s="476"/>
      <c r="S124" s="476"/>
      <c r="T124" s="476"/>
      <c r="U124" s="476"/>
      <c r="V124" s="476"/>
      <c r="W124" s="477"/>
      <c r="X124" s="59"/>
      <c r="Y124" s="59"/>
      <c r="Z124" s="59"/>
      <c r="AA124" s="59"/>
      <c r="AB124" s="59"/>
      <c r="AM124" s="59"/>
      <c r="AN124" s="59"/>
    </row>
    <row r="125" spans="1:23" s="59" customFormat="1" ht="18" customHeight="1" thickBot="1">
      <c r="A125" s="750" t="s">
        <v>122</v>
      </c>
      <c r="B125" s="751"/>
      <c r="C125" s="751"/>
      <c r="D125" s="751"/>
      <c r="E125" s="751"/>
      <c r="F125" s="751"/>
      <c r="G125" s="751"/>
      <c r="H125" s="751"/>
      <c r="W125" s="213"/>
    </row>
    <row r="126" spans="1:40" s="59" customFormat="1" ht="18" customHeight="1">
      <c r="A126" s="215" t="s">
        <v>81</v>
      </c>
      <c r="B126" s="216" t="s">
        <v>125</v>
      </c>
      <c r="C126" s="588">
        <v>6.8</v>
      </c>
      <c r="D126" s="578" t="s">
        <v>250</v>
      </c>
      <c r="E126" s="579"/>
      <c r="F126" s="220">
        <f aca="true" t="shared" si="70" ref="F126:F139">G126*30</f>
        <v>450</v>
      </c>
      <c r="G126" s="221">
        <v>15</v>
      </c>
      <c r="H126" s="220">
        <f>I126+J126+K126+L126</f>
        <v>210</v>
      </c>
      <c r="I126" s="218">
        <v>28</v>
      </c>
      <c r="J126" s="218">
        <v>154</v>
      </c>
      <c r="K126" s="218">
        <v>28</v>
      </c>
      <c r="L126" s="221"/>
      <c r="M126" s="220">
        <f>G126*2</f>
        <v>30</v>
      </c>
      <c r="N126" s="221">
        <v>60</v>
      </c>
      <c r="O126" s="222">
        <f>F126-H126-M126-N126</f>
        <v>150</v>
      </c>
      <c r="P126" s="220"/>
      <c r="Q126" s="221"/>
      <c r="R126" s="220">
        <v>3</v>
      </c>
      <c r="S126" s="221">
        <v>3</v>
      </c>
      <c r="T126" s="220">
        <v>1</v>
      </c>
      <c r="U126" s="221">
        <v>2</v>
      </c>
      <c r="V126" s="220">
        <v>3</v>
      </c>
      <c r="W126" s="221">
        <v>3</v>
      </c>
      <c r="Y126" s="59" t="b">
        <f t="shared" si="46"/>
        <v>1</v>
      </c>
      <c r="Z126" s="59" t="b">
        <f aca="true" t="shared" si="71" ref="Z126:Z139">G126*2=M126</f>
        <v>1</v>
      </c>
      <c r="AA126" s="59" t="b">
        <f aca="true" t="shared" si="72" ref="AA126:AA139">G126*14=I126+J126+K126+L126</f>
        <v>1</v>
      </c>
      <c r="AB126" s="59" t="b">
        <f t="shared" si="47"/>
        <v>1</v>
      </c>
      <c r="AD126" s="423">
        <f aca="true" t="shared" si="73" ref="AD126:AK139">P126*14</f>
        <v>0</v>
      </c>
      <c r="AE126" s="424">
        <f t="shared" si="73"/>
        <v>0</v>
      </c>
      <c r="AF126" s="424">
        <f t="shared" si="73"/>
        <v>42</v>
      </c>
      <c r="AG126" s="424">
        <f t="shared" si="73"/>
        <v>42</v>
      </c>
      <c r="AH126" s="424">
        <f t="shared" si="73"/>
        <v>14</v>
      </c>
      <c r="AI126" s="424">
        <f t="shared" si="73"/>
        <v>28</v>
      </c>
      <c r="AJ126" s="424">
        <f t="shared" si="73"/>
        <v>42</v>
      </c>
      <c r="AK126" s="424">
        <f t="shared" si="73"/>
        <v>42</v>
      </c>
      <c r="AL126" s="426" t="b">
        <f aca="true" t="shared" si="74" ref="AL126:AL139">AD126+AE126+AF126+AG126+AH126+AI126+AJ126+AK126=H126</f>
        <v>1</v>
      </c>
      <c r="AM126" s="59">
        <f t="shared" si="48"/>
        <v>210</v>
      </c>
      <c r="AN126" s="59" t="b">
        <f t="shared" si="54"/>
        <v>1</v>
      </c>
    </row>
    <row r="127" spans="1:40" s="59" customFormat="1" ht="18" customHeight="1">
      <c r="A127" s="240" t="s">
        <v>131</v>
      </c>
      <c r="B127" s="241" t="s">
        <v>162</v>
      </c>
      <c r="C127" s="252">
        <v>4</v>
      </c>
      <c r="D127" s="322"/>
      <c r="E127" s="251"/>
      <c r="F127" s="245">
        <f>SUM(F128:F130)</f>
        <v>240</v>
      </c>
      <c r="G127" s="246">
        <f aca="true" t="shared" si="75" ref="G127:O127">SUM(G128:G130)</f>
        <v>8</v>
      </c>
      <c r="H127" s="245">
        <f t="shared" si="75"/>
        <v>112</v>
      </c>
      <c r="I127" s="243">
        <f t="shared" si="75"/>
        <v>22</v>
      </c>
      <c r="J127" s="243">
        <f t="shared" si="75"/>
        <v>78</v>
      </c>
      <c r="K127" s="243">
        <f t="shared" si="75"/>
        <v>12</v>
      </c>
      <c r="L127" s="246">
        <f t="shared" si="75"/>
        <v>0</v>
      </c>
      <c r="M127" s="245">
        <f t="shared" si="75"/>
        <v>16</v>
      </c>
      <c r="N127" s="246">
        <f t="shared" si="75"/>
        <v>30</v>
      </c>
      <c r="O127" s="255">
        <f t="shared" si="75"/>
        <v>82</v>
      </c>
      <c r="P127" s="245"/>
      <c r="Q127" s="246"/>
      <c r="R127" s="245">
        <f>SUM(R128:R130)</f>
        <v>4</v>
      </c>
      <c r="S127" s="246">
        <f>SUM(S128:S130)</f>
        <v>4</v>
      </c>
      <c r="T127" s="245"/>
      <c r="U127" s="246"/>
      <c r="V127" s="245"/>
      <c r="W127" s="246"/>
      <c r="Y127" s="59" t="b">
        <f t="shared" si="46"/>
        <v>1</v>
      </c>
      <c r="Z127" s="59" t="b">
        <f t="shared" si="71"/>
        <v>1</v>
      </c>
      <c r="AA127" s="59" t="b">
        <f t="shared" si="72"/>
        <v>1</v>
      </c>
      <c r="AB127" s="59" t="b">
        <f t="shared" si="47"/>
        <v>1</v>
      </c>
      <c r="AD127" s="127">
        <f t="shared" si="73"/>
        <v>0</v>
      </c>
      <c r="AE127" s="116">
        <f t="shared" si="73"/>
        <v>0</v>
      </c>
      <c r="AF127" s="116">
        <f t="shared" si="73"/>
        <v>56</v>
      </c>
      <c r="AG127" s="116">
        <f t="shared" si="73"/>
        <v>56</v>
      </c>
      <c r="AH127" s="116">
        <f t="shared" si="73"/>
        <v>0</v>
      </c>
      <c r="AI127" s="116">
        <f t="shared" si="73"/>
        <v>0</v>
      </c>
      <c r="AJ127" s="116">
        <f t="shared" si="73"/>
        <v>0</v>
      </c>
      <c r="AK127" s="116">
        <f t="shared" si="73"/>
        <v>0</v>
      </c>
      <c r="AL127" s="366" t="b">
        <f t="shared" si="74"/>
        <v>1</v>
      </c>
      <c r="AM127" s="59">
        <f t="shared" si="48"/>
        <v>112</v>
      </c>
      <c r="AN127" s="59" t="b">
        <f t="shared" si="54"/>
        <v>1</v>
      </c>
    </row>
    <row r="128" spans="1:40" s="105" customFormat="1" ht="18" customHeight="1">
      <c r="A128" s="141"/>
      <c r="B128" s="226" t="s">
        <v>126</v>
      </c>
      <c r="C128" s="106"/>
      <c r="D128" s="107"/>
      <c r="E128" s="111"/>
      <c r="F128" s="229">
        <f t="shared" si="70"/>
        <v>60</v>
      </c>
      <c r="G128" s="230">
        <v>2</v>
      </c>
      <c r="H128" s="231">
        <f>I128+J128+K128+L128</f>
        <v>28</v>
      </c>
      <c r="I128" s="233">
        <v>12</v>
      </c>
      <c r="J128" s="233">
        <v>10</v>
      </c>
      <c r="K128" s="233">
        <v>6</v>
      </c>
      <c r="L128" s="230"/>
      <c r="M128" s="229">
        <f aca="true" t="shared" si="76" ref="M128:M139">G128*2</f>
        <v>4</v>
      </c>
      <c r="N128" s="230">
        <v>10</v>
      </c>
      <c r="O128" s="234">
        <f>F128-H128-N128-M128</f>
        <v>18</v>
      </c>
      <c r="P128" s="229"/>
      <c r="Q128" s="230"/>
      <c r="R128" s="505">
        <v>2</v>
      </c>
      <c r="S128" s="506"/>
      <c r="T128" s="505"/>
      <c r="U128" s="506"/>
      <c r="V128" s="505"/>
      <c r="W128" s="506"/>
      <c r="X128" s="59"/>
      <c r="Y128" s="59" t="b">
        <f t="shared" si="46"/>
        <v>1</v>
      </c>
      <c r="Z128" s="59" t="b">
        <f t="shared" si="71"/>
        <v>1</v>
      </c>
      <c r="AA128" s="59" t="b">
        <f t="shared" si="72"/>
        <v>1</v>
      </c>
      <c r="AB128" s="59" t="b">
        <f t="shared" si="47"/>
        <v>1</v>
      </c>
      <c r="AD128" s="483">
        <f t="shared" si="73"/>
        <v>0</v>
      </c>
      <c r="AE128" s="282">
        <f t="shared" si="73"/>
        <v>0</v>
      </c>
      <c r="AF128" s="282">
        <f t="shared" si="73"/>
        <v>28</v>
      </c>
      <c r="AG128" s="282">
        <f t="shared" si="73"/>
        <v>0</v>
      </c>
      <c r="AH128" s="282">
        <f t="shared" si="73"/>
        <v>0</v>
      </c>
      <c r="AI128" s="282">
        <f t="shared" si="73"/>
        <v>0</v>
      </c>
      <c r="AJ128" s="282">
        <f t="shared" si="73"/>
        <v>0</v>
      </c>
      <c r="AK128" s="282">
        <f t="shared" si="73"/>
        <v>0</v>
      </c>
      <c r="AL128" s="484" t="b">
        <f t="shared" si="74"/>
        <v>1</v>
      </c>
      <c r="AM128" s="59">
        <f t="shared" si="48"/>
        <v>28</v>
      </c>
      <c r="AN128" s="59" t="b">
        <f t="shared" si="54"/>
        <v>1</v>
      </c>
    </row>
    <row r="129" spans="1:40" s="105" customFormat="1" ht="18" customHeight="1">
      <c r="A129" s="142"/>
      <c r="B129" s="226" t="s">
        <v>127</v>
      </c>
      <c r="C129" s="106"/>
      <c r="D129" s="107"/>
      <c r="E129" s="111"/>
      <c r="F129" s="229">
        <f t="shared" si="70"/>
        <v>120</v>
      </c>
      <c r="G129" s="230">
        <v>4</v>
      </c>
      <c r="H129" s="231">
        <f>I129+J129+K129+L129</f>
        <v>56</v>
      </c>
      <c r="I129" s="233">
        <v>6</v>
      </c>
      <c r="J129" s="233">
        <v>44</v>
      </c>
      <c r="K129" s="233">
        <v>6</v>
      </c>
      <c r="L129" s="230"/>
      <c r="M129" s="229">
        <f t="shared" si="76"/>
        <v>8</v>
      </c>
      <c r="N129" s="230">
        <v>10</v>
      </c>
      <c r="O129" s="234">
        <f>F129-H129-N129-M129</f>
        <v>46</v>
      </c>
      <c r="P129" s="229"/>
      <c r="Q129" s="230"/>
      <c r="R129" s="505">
        <v>2</v>
      </c>
      <c r="S129" s="506">
        <v>2</v>
      </c>
      <c r="T129" s="505"/>
      <c r="U129" s="506"/>
      <c r="V129" s="505"/>
      <c r="W129" s="230"/>
      <c r="X129" s="59"/>
      <c r="Y129" s="59" t="b">
        <f t="shared" si="46"/>
        <v>1</v>
      </c>
      <c r="Z129" s="59" t="b">
        <f t="shared" si="71"/>
        <v>1</v>
      </c>
      <c r="AA129" s="59" t="b">
        <f t="shared" si="72"/>
        <v>1</v>
      </c>
      <c r="AB129" s="59" t="b">
        <f t="shared" si="47"/>
        <v>1</v>
      </c>
      <c r="AD129" s="483">
        <f t="shared" si="73"/>
        <v>0</v>
      </c>
      <c r="AE129" s="282">
        <f t="shared" si="73"/>
        <v>0</v>
      </c>
      <c r="AF129" s="282">
        <f t="shared" si="73"/>
        <v>28</v>
      </c>
      <c r="AG129" s="282">
        <f t="shared" si="73"/>
        <v>28</v>
      </c>
      <c r="AH129" s="282">
        <f t="shared" si="73"/>
        <v>0</v>
      </c>
      <c r="AI129" s="282">
        <f t="shared" si="73"/>
        <v>0</v>
      </c>
      <c r="AJ129" s="282">
        <f t="shared" si="73"/>
        <v>0</v>
      </c>
      <c r="AK129" s="282">
        <f t="shared" si="73"/>
        <v>0</v>
      </c>
      <c r="AL129" s="484" t="b">
        <f t="shared" si="74"/>
        <v>1</v>
      </c>
      <c r="AM129" s="59">
        <f t="shared" si="48"/>
        <v>56</v>
      </c>
      <c r="AN129" s="59" t="b">
        <f t="shared" si="54"/>
        <v>1</v>
      </c>
    </row>
    <row r="130" spans="1:40" s="105" customFormat="1" ht="18" customHeight="1">
      <c r="A130" s="142"/>
      <c r="B130" s="226" t="s">
        <v>329</v>
      </c>
      <c r="C130" s="106"/>
      <c r="D130" s="107"/>
      <c r="E130" s="111"/>
      <c r="F130" s="229">
        <f t="shared" si="70"/>
        <v>60</v>
      </c>
      <c r="G130" s="230">
        <v>2</v>
      </c>
      <c r="H130" s="231">
        <f>I130+J130+K130+L130</f>
        <v>28</v>
      </c>
      <c r="I130" s="233">
        <v>4</v>
      </c>
      <c r="J130" s="233">
        <v>24</v>
      </c>
      <c r="K130" s="233"/>
      <c r="L130" s="230"/>
      <c r="M130" s="229">
        <f t="shared" si="76"/>
        <v>4</v>
      </c>
      <c r="N130" s="230">
        <v>10</v>
      </c>
      <c r="O130" s="234">
        <f>F130-H130-N130-M130</f>
        <v>18</v>
      </c>
      <c r="P130" s="229"/>
      <c r="Q130" s="230"/>
      <c r="R130" s="505"/>
      <c r="S130" s="506">
        <v>2</v>
      </c>
      <c r="T130" s="505"/>
      <c r="U130" s="506"/>
      <c r="V130" s="505"/>
      <c r="W130" s="506"/>
      <c r="X130" s="59"/>
      <c r="Y130" s="59" t="b">
        <f t="shared" si="46"/>
        <v>1</v>
      </c>
      <c r="Z130" s="59" t="b">
        <f t="shared" si="71"/>
        <v>1</v>
      </c>
      <c r="AA130" s="59" t="b">
        <f t="shared" si="72"/>
        <v>1</v>
      </c>
      <c r="AB130" s="59" t="b">
        <f t="shared" si="47"/>
        <v>1</v>
      </c>
      <c r="AD130" s="483">
        <f t="shared" si="73"/>
        <v>0</v>
      </c>
      <c r="AE130" s="282">
        <f t="shared" si="73"/>
        <v>0</v>
      </c>
      <c r="AF130" s="282">
        <f t="shared" si="73"/>
        <v>0</v>
      </c>
      <c r="AG130" s="282">
        <f t="shared" si="73"/>
        <v>28</v>
      </c>
      <c r="AH130" s="282">
        <f t="shared" si="73"/>
        <v>0</v>
      </c>
      <c r="AI130" s="282">
        <f t="shared" si="73"/>
        <v>0</v>
      </c>
      <c r="AJ130" s="282">
        <f t="shared" si="73"/>
        <v>0</v>
      </c>
      <c r="AK130" s="282">
        <f t="shared" si="73"/>
        <v>0</v>
      </c>
      <c r="AL130" s="484" t="b">
        <f t="shared" si="74"/>
        <v>1</v>
      </c>
      <c r="AM130" s="59">
        <f t="shared" si="48"/>
        <v>28</v>
      </c>
      <c r="AN130" s="59" t="b">
        <f t="shared" si="54"/>
        <v>1</v>
      </c>
    </row>
    <row r="131" spans="1:40" s="59" customFormat="1" ht="18" customHeight="1">
      <c r="A131" s="240" t="s">
        <v>252</v>
      </c>
      <c r="B131" s="241" t="s">
        <v>177</v>
      </c>
      <c r="C131" s="245"/>
      <c r="D131" s="322">
        <v>5.6</v>
      </c>
      <c r="E131" s="251"/>
      <c r="F131" s="245">
        <f>SUM(F132:F134)</f>
        <v>210</v>
      </c>
      <c r="G131" s="246">
        <f aca="true" t="shared" si="77" ref="G131:O131">SUM(G132:G134)</f>
        <v>7</v>
      </c>
      <c r="H131" s="245">
        <f t="shared" si="77"/>
        <v>98</v>
      </c>
      <c r="I131" s="243">
        <f t="shared" si="77"/>
        <v>34</v>
      </c>
      <c r="J131" s="243">
        <f t="shared" si="77"/>
        <v>44</v>
      </c>
      <c r="K131" s="243">
        <f t="shared" si="77"/>
        <v>20</v>
      </c>
      <c r="L131" s="246">
        <f t="shared" si="77"/>
        <v>0</v>
      </c>
      <c r="M131" s="245">
        <f t="shared" si="77"/>
        <v>14</v>
      </c>
      <c r="N131" s="246">
        <f t="shared" si="77"/>
        <v>0</v>
      </c>
      <c r="O131" s="255">
        <f t="shared" si="77"/>
        <v>98</v>
      </c>
      <c r="P131" s="245"/>
      <c r="Q131" s="246"/>
      <c r="R131" s="245"/>
      <c r="S131" s="246"/>
      <c r="T131" s="245">
        <f>SUM(T132:T134)</f>
        <v>2</v>
      </c>
      <c r="U131" s="246">
        <f>SUM(U132:U134)</f>
        <v>5</v>
      </c>
      <c r="V131" s="245"/>
      <c r="W131" s="246"/>
      <c r="Y131" s="59" t="b">
        <f t="shared" si="46"/>
        <v>1</v>
      </c>
      <c r="Z131" s="59" t="b">
        <f t="shared" si="71"/>
        <v>1</v>
      </c>
      <c r="AA131" s="59" t="b">
        <f t="shared" si="72"/>
        <v>1</v>
      </c>
      <c r="AB131" s="59" t="b">
        <f t="shared" si="47"/>
        <v>1</v>
      </c>
      <c r="AD131" s="127">
        <f t="shared" si="73"/>
        <v>0</v>
      </c>
      <c r="AE131" s="116">
        <f t="shared" si="73"/>
        <v>0</v>
      </c>
      <c r="AF131" s="116">
        <f t="shared" si="73"/>
        <v>0</v>
      </c>
      <c r="AG131" s="116">
        <f t="shared" si="73"/>
        <v>0</v>
      </c>
      <c r="AH131" s="116">
        <f t="shared" si="73"/>
        <v>28</v>
      </c>
      <c r="AI131" s="116">
        <f t="shared" si="73"/>
        <v>70</v>
      </c>
      <c r="AJ131" s="116">
        <f t="shared" si="73"/>
        <v>0</v>
      </c>
      <c r="AK131" s="116">
        <f t="shared" si="73"/>
        <v>0</v>
      </c>
      <c r="AL131" s="366" t="b">
        <f t="shared" si="74"/>
        <v>1</v>
      </c>
      <c r="AM131" s="59">
        <f t="shared" si="48"/>
        <v>98</v>
      </c>
      <c r="AN131" s="59" t="b">
        <f t="shared" si="54"/>
        <v>1</v>
      </c>
    </row>
    <row r="132" spans="1:40" s="105" customFormat="1" ht="18" customHeight="1">
      <c r="A132" s="141"/>
      <c r="B132" s="226" t="s">
        <v>178</v>
      </c>
      <c r="C132" s="106"/>
      <c r="D132" s="107"/>
      <c r="E132" s="111"/>
      <c r="F132" s="229">
        <f t="shared" si="70"/>
        <v>60</v>
      </c>
      <c r="G132" s="230">
        <v>2</v>
      </c>
      <c r="H132" s="231">
        <f>I132+J132+K132+L132</f>
        <v>28</v>
      </c>
      <c r="I132" s="233">
        <v>6</v>
      </c>
      <c r="J132" s="233">
        <v>16</v>
      </c>
      <c r="K132" s="233">
        <v>6</v>
      </c>
      <c r="L132" s="230"/>
      <c r="M132" s="229">
        <f t="shared" si="76"/>
        <v>4</v>
      </c>
      <c r="N132" s="230"/>
      <c r="O132" s="234">
        <f>F132-H132-N132-M132</f>
        <v>28</v>
      </c>
      <c r="P132" s="229"/>
      <c r="Q132" s="230"/>
      <c r="R132" s="505"/>
      <c r="S132" s="506"/>
      <c r="T132" s="229">
        <v>2</v>
      </c>
      <c r="U132" s="230"/>
      <c r="V132" s="229"/>
      <c r="W132" s="507"/>
      <c r="X132" s="59"/>
      <c r="Y132" s="59" t="b">
        <f t="shared" si="46"/>
        <v>1</v>
      </c>
      <c r="Z132" s="59" t="b">
        <f t="shared" si="71"/>
        <v>1</v>
      </c>
      <c r="AA132" s="59" t="b">
        <f t="shared" si="72"/>
        <v>1</v>
      </c>
      <c r="AB132" s="59" t="b">
        <f t="shared" si="47"/>
        <v>1</v>
      </c>
      <c r="AD132" s="483">
        <f t="shared" si="73"/>
        <v>0</v>
      </c>
      <c r="AE132" s="282">
        <f t="shared" si="73"/>
        <v>0</v>
      </c>
      <c r="AF132" s="282">
        <f t="shared" si="73"/>
        <v>0</v>
      </c>
      <c r="AG132" s="282">
        <f t="shared" si="73"/>
        <v>0</v>
      </c>
      <c r="AH132" s="282">
        <f t="shared" si="73"/>
        <v>28</v>
      </c>
      <c r="AI132" s="282">
        <f t="shared" si="73"/>
        <v>0</v>
      </c>
      <c r="AJ132" s="282">
        <f t="shared" si="73"/>
        <v>0</v>
      </c>
      <c r="AK132" s="282">
        <f t="shared" si="73"/>
        <v>0</v>
      </c>
      <c r="AL132" s="484" t="b">
        <f t="shared" si="74"/>
        <v>1</v>
      </c>
      <c r="AM132" s="59">
        <f t="shared" si="48"/>
        <v>28</v>
      </c>
      <c r="AN132" s="59" t="b">
        <f t="shared" si="54"/>
        <v>1</v>
      </c>
    </row>
    <row r="133" spans="1:40" s="105" customFormat="1" ht="18" customHeight="1">
      <c r="A133" s="142"/>
      <c r="B133" s="226" t="s">
        <v>179</v>
      </c>
      <c r="C133" s="106"/>
      <c r="D133" s="107"/>
      <c r="E133" s="111"/>
      <c r="F133" s="229">
        <f t="shared" si="70"/>
        <v>60</v>
      </c>
      <c r="G133" s="230">
        <v>2</v>
      </c>
      <c r="H133" s="231">
        <f>I133+J133+K133+L133</f>
        <v>28</v>
      </c>
      <c r="I133" s="233">
        <v>14</v>
      </c>
      <c r="J133" s="233">
        <v>14</v>
      </c>
      <c r="K133" s="233"/>
      <c r="L133" s="230"/>
      <c r="M133" s="229">
        <f t="shared" si="76"/>
        <v>4</v>
      </c>
      <c r="N133" s="230"/>
      <c r="O133" s="234">
        <f>F133-H133-N133-M133</f>
        <v>28</v>
      </c>
      <c r="P133" s="229"/>
      <c r="Q133" s="230"/>
      <c r="R133" s="505"/>
      <c r="S133" s="230"/>
      <c r="T133" s="229"/>
      <c r="U133" s="230">
        <v>2</v>
      </c>
      <c r="V133" s="505"/>
      <c r="W133" s="506"/>
      <c r="X133" s="59"/>
      <c r="Y133" s="59" t="b">
        <f t="shared" si="46"/>
        <v>1</v>
      </c>
      <c r="Z133" s="59" t="b">
        <f t="shared" si="71"/>
        <v>1</v>
      </c>
      <c r="AA133" s="59" t="b">
        <f t="shared" si="72"/>
        <v>1</v>
      </c>
      <c r="AB133" s="59" t="b">
        <f t="shared" si="47"/>
        <v>1</v>
      </c>
      <c r="AD133" s="483">
        <f t="shared" si="73"/>
        <v>0</v>
      </c>
      <c r="AE133" s="282">
        <f t="shared" si="73"/>
        <v>0</v>
      </c>
      <c r="AF133" s="282">
        <f t="shared" si="73"/>
        <v>0</v>
      </c>
      <c r="AG133" s="282">
        <f t="shared" si="73"/>
        <v>0</v>
      </c>
      <c r="AH133" s="282">
        <f t="shared" si="73"/>
        <v>0</v>
      </c>
      <c r="AI133" s="282">
        <f t="shared" si="73"/>
        <v>28</v>
      </c>
      <c r="AJ133" s="282">
        <f t="shared" si="73"/>
        <v>0</v>
      </c>
      <c r="AK133" s="282">
        <f t="shared" si="73"/>
        <v>0</v>
      </c>
      <c r="AL133" s="484" t="b">
        <f t="shared" si="74"/>
        <v>1</v>
      </c>
      <c r="AM133" s="59">
        <f t="shared" si="48"/>
        <v>28</v>
      </c>
      <c r="AN133" s="59" t="b">
        <f t="shared" si="54"/>
        <v>1</v>
      </c>
    </row>
    <row r="134" spans="1:40" s="105" customFormat="1" ht="18" customHeight="1">
      <c r="A134" s="142"/>
      <c r="B134" s="226" t="s">
        <v>180</v>
      </c>
      <c r="C134" s="106"/>
      <c r="D134" s="107"/>
      <c r="E134" s="111"/>
      <c r="F134" s="229">
        <f t="shared" si="70"/>
        <v>90</v>
      </c>
      <c r="G134" s="230">
        <v>3</v>
      </c>
      <c r="H134" s="231">
        <f>I134+J134+K134+L134</f>
        <v>42</v>
      </c>
      <c r="I134" s="233">
        <v>14</v>
      </c>
      <c r="J134" s="233">
        <v>14</v>
      </c>
      <c r="K134" s="233">
        <v>14</v>
      </c>
      <c r="L134" s="230"/>
      <c r="M134" s="229">
        <f t="shared" si="76"/>
        <v>6</v>
      </c>
      <c r="N134" s="230"/>
      <c r="O134" s="234">
        <f>F134-H134-N134-M134</f>
        <v>42</v>
      </c>
      <c r="P134" s="229"/>
      <c r="Q134" s="230"/>
      <c r="R134" s="505"/>
      <c r="S134" s="506"/>
      <c r="T134" s="505"/>
      <c r="U134" s="506">
        <v>3</v>
      </c>
      <c r="V134" s="229"/>
      <c r="W134" s="506"/>
      <c r="X134" s="59"/>
      <c r="Y134" s="59" t="b">
        <f t="shared" si="46"/>
        <v>1</v>
      </c>
      <c r="Z134" s="59" t="b">
        <f t="shared" si="71"/>
        <v>1</v>
      </c>
      <c r="AA134" s="59" t="b">
        <f t="shared" si="72"/>
        <v>1</v>
      </c>
      <c r="AB134" s="59" t="b">
        <f t="shared" si="47"/>
        <v>1</v>
      </c>
      <c r="AD134" s="483">
        <f t="shared" si="73"/>
        <v>0</v>
      </c>
      <c r="AE134" s="282">
        <f t="shared" si="73"/>
        <v>0</v>
      </c>
      <c r="AF134" s="282">
        <f t="shared" si="73"/>
        <v>0</v>
      </c>
      <c r="AG134" s="282">
        <f t="shared" si="73"/>
        <v>0</v>
      </c>
      <c r="AH134" s="282">
        <f t="shared" si="73"/>
        <v>0</v>
      </c>
      <c r="AI134" s="282">
        <f t="shared" si="73"/>
        <v>42</v>
      </c>
      <c r="AJ134" s="282">
        <f t="shared" si="73"/>
        <v>0</v>
      </c>
      <c r="AK134" s="282">
        <f t="shared" si="73"/>
        <v>0</v>
      </c>
      <c r="AL134" s="484" t="b">
        <f t="shared" si="74"/>
        <v>1</v>
      </c>
      <c r="AM134" s="59">
        <f t="shared" si="48"/>
        <v>42</v>
      </c>
      <c r="AN134" s="59" t="b">
        <f t="shared" si="54"/>
        <v>1</v>
      </c>
    </row>
    <row r="135" spans="1:40" s="59" customFormat="1" ht="18" customHeight="1">
      <c r="A135" s="240" t="s">
        <v>331</v>
      </c>
      <c r="B135" s="241" t="s">
        <v>128</v>
      </c>
      <c r="C135" s="245"/>
      <c r="D135" s="322">
        <v>7</v>
      </c>
      <c r="E135" s="251"/>
      <c r="F135" s="245">
        <f t="shared" si="70"/>
        <v>120</v>
      </c>
      <c r="G135" s="246">
        <v>4</v>
      </c>
      <c r="H135" s="245">
        <f>I135+J135+K135+L135</f>
        <v>56</v>
      </c>
      <c r="I135" s="243">
        <v>26</v>
      </c>
      <c r="J135" s="243">
        <v>4</v>
      </c>
      <c r="K135" s="243">
        <v>26</v>
      </c>
      <c r="L135" s="246"/>
      <c r="M135" s="245">
        <f t="shared" si="76"/>
        <v>8</v>
      </c>
      <c r="N135" s="246"/>
      <c r="O135" s="255">
        <f>F135-H135-M135-N135</f>
        <v>56</v>
      </c>
      <c r="P135" s="245"/>
      <c r="Q135" s="246"/>
      <c r="R135" s="245"/>
      <c r="S135" s="246"/>
      <c r="T135" s="245"/>
      <c r="U135" s="246"/>
      <c r="V135" s="245">
        <v>4</v>
      </c>
      <c r="W135" s="246"/>
      <c r="Y135" s="59" t="b">
        <f t="shared" si="46"/>
        <v>1</v>
      </c>
      <c r="Z135" s="59" t="b">
        <f t="shared" si="71"/>
        <v>1</v>
      </c>
      <c r="AA135" s="59" t="b">
        <f t="shared" si="72"/>
        <v>1</v>
      </c>
      <c r="AB135" s="59" t="b">
        <f t="shared" si="47"/>
        <v>1</v>
      </c>
      <c r="AD135" s="127">
        <f t="shared" si="73"/>
        <v>0</v>
      </c>
      <c r="AE135" s="116">
        <f t="shared" si="73"/>
        <v>0</v>
      </c>
      <c r="AF135" s="116">
        <f t="shared" si="73"/>
        <v>0</v>
      </c>
      <c r="AG135" s="116">
        <f t="shared" si="73"/>
        <v>0</v>
      </c>
      <c r="AH135" s="116">
        <f t="shared" si="73"/>
        <v>0</v>
      </c>
      <c r="AI135" s="116">
        <f t="shared" si="73"/>
        <v>0</v>
      </c>
      <c r="AJ135" s="116">
        <f t="shared" si="73"/>
        <v>56</v>
      </c>
      <c r="AK135" s="116">
        <f t="shared" si="73"/>
        <v>0</v>
      </c>
      <c r="AL135" s="366" t="b">
        <f t="shared" si="74"/>
        <v>1</v>
      </c>
      <c r="AM135" s="59">
        <f t="shared" si="48"/>
        <v>56</v>
      </c>
      <c r="AN135" s="59" t="b">
        <f t="shared" si="54"/>
        <v>1</v>
      </c>
    </row>
    <row r="136" spans="1:40" s="59" customFormat="1" ht="18" customHeight="1">
      <c r="A136" s="240" t="s">
        <v>346</v>
      </c>
      <c r="B136" s="241" t="s">
        <v>317</v>
      </c>
      <c r="C136" s="245"/>
      <c r="D136" s="322">
        <v>4.6</v>
      </c>
      <c r="E136" s="251"/>
      <c r="F136" s="245">
        <f t="shared" si="70"/>
        <v>240</v>
      </c>
      <c r="G136" s="246">
        <v>8</v>
      </c>
      <c r="H136" s="245">
        <f>I136+J136+K136+L136</f>
        <v>112</v>
      </c>
      <c r="I136" s="243">
        <v>32</v>
      </c>
      <c r="J136" s="243">
        <v>48</v>
      </c>
      <c r="K136" s="243">
        <v>32</v>
      </c>
      <c r="L136" s="246"/>
      <c r="M136" s="245">
        <f t="shared" si="76"/>
        <v>16</v>
      </c>
      <c r="N136" s="246"/>
      <c r="O136" s="255">
        <f>F136-H136-M136-N136</f>
        <v>112</v>
      </c>
      <c r="P136" s="245"/>
      <c r="Q136" s="246"/>
      <c r="R136" s="245">
        <v>2</v>
      </c>
      <c r="S136" s="246">
        <v>2</v>
      </c>
      <c r="T136" s="245">
        <v>2</v>
      </c>
      <c r="U136" s="246">
        <v>2</v>
      </c>
      <c r="V136" s="245"/>
      <c r="W136" s="246"/>
      <c r="Y136" s="59" t="b">
        <f t="shared" si="46"/>
        <v>1</v>
      </c>
      <c r="Z136" s="59" t="b">
        <f t="shared" si="71"/>
        <v>1</v>
      </c>
      <c r="AA136" s="59" t="b">
        <f t="shared" si="72"/>
        <v>1</v>
      </c>
      <c r="AB136" s="59" t="b">
        <f t="shared" si="47"/>
        <v>1</v>
      </c>
      <c r="AD136" s="127">
        <f t="shared" si="73"/>
        <v>0</v>
      </c>
      <c r="AE136" s="116">
        <f t="shared" si="73"/>
        <v>0</v>
      </c>
      <c r="AF136" s="116">
        <f t="shared" si="73"/>
        <v>28</v>
      </c>
      <c r="AG136" s="116">
        <f t="shared" si="73"/>
        <v>28</v>
      </c>
      <c r="AH136" s="116">
        <f t="shared" si="73"/>
        <v>28</v>
      </c>
      <c r="AI136" s="116">
        <f t="shared" si="73"/>
        <v>28</v>
      </c>
      <c r="AJ136" s="116">
        <f t="shared" si="73"/>
        <v>0</v>
      </c>
      <c r="AK136" s="116">
        <f t="shared" si="73"/>
        <v>0</v>
      </c>
      <c r="AL136" s="366" t="b">
        <f t="shared" si="74"/>
        <v>1</v>
      </c>
      <c r="AM136" s="59">
        <f t="shared" si="48"/>
        <v>112</v>
      </c>
      <c r="AN136" s="59" t="b">
        <f t="shared" si="54"/>
        <v>1</v>
      </c>
    </row>
    <row r="137" spans="1:40" s="59" customFormat="1" ht="18" customHeight="1">
      <c r="A137" s="240" t="s">
        <v>347</v>
      </c>
      <c r="B137" s="241" t="s">
        <v>318</v>
      </c>
      <c r="C137" s="245"/>
      <c r="D137" s="322" t="s">
        <v>319</v>
      </c>
      <c r="E137" s="251"/>
      <c r="F137" s="245">
        <f>SUM(F138:F139)</f>
        <v>360</v>
      </c>
      <c r="G137" s="246">
        <f aca="true" t="shared" si="78" ref="G137:O137">SUM(G138:G139)</f>
        <v>12</v>
      </c>
      <c r="H137" s="245">
        <f t="shared" si="78"/>
        <v>168</v>
      </c>
      <c r="I137" s="243">
        <f t="shared" si="78"/>
        <v>12</v>
      </c>
      <c r="J137" s="243">
        <f t="shared" si="78"/>
        <v>132</v>
      </c>
      <c r="K137" s="243">
        <f t="shared" si="78"/>
        <v>24</v>
      </c>
      <c r="L137" s="246">
        <f t="shared" si="78"/>
        <v>0</v>
      </c>
      <c r="M137" s="245">
        <f t="shared" si="78"/>
        <v>24</v>
      </c>
      <c r="N137" s="246">
        <f t="shared" si="78"/>
        <v>0</v>
      </c>
      <c r="O137" s="255">
        <f t="shared" si="78"/>
        <v>168</v>
      </c>
      <c r="P137" s="245"/>
      <c r="Q137" s="246"/>
      <c r="R137" s="245">
        <f>SUM(R138:R139)</f>
        <v>2</v>
      </c>
      <c r="S137" s="246">
        <f>SUM(S138:S139)</f>
        <v>2</v>
      </c>
      <c r="T137" s="245">
        <f>SUM(T138:T139)</f>
        <v>4</v>
      </c>
      <c r="U137" s="246">
        <f>SUM(U138:U139)</f>
        <v>4</v>
      </c>
      <c r="V137" s="245"/>
      <c r="W137" s="246"/>
      <c r="Y137" s="59" t="b">
        <f t="shared" si="46"/>
        <v>1</v>
      </c>
      <c r="Z137" s="59" t="b">
        <f t="shared" si="71"/>
        <v>1</v>
      </c>
      <c r="AA137" s="59" t="b">
        <f t="shared" si="72"/>
        <v>1</v>
      </c>
      <c r="AB137" s="59" t="b">
        <f t="shared" si="47"/>
        <v>1</v>
      </c>
      <c r="AD137" s="127">
        <f t="shared" si="73"/>
        <v>0</v>
      </c>
      <c r="AE137" s="116">
        <f t="shared" si="73"/>
        <v>0</v>
      </c>
      <c r="AF137" s="116">
        <f t="shared" si="73"/>
        <v>28</v>
      </c>
      <c r="AG137" s="116">
        <f t="shared" si="73"/>
        <v>28</v>
      </c>
      <c r="AH137" s="116">
        <f t="shared" si="73"/>
        <v>56</v>
      </c>
      <c r="AI137" s="116">
        <f t="shared" si="73"/>
        <v>56</v>
      </c>
      <c r="AJ137" s="116">
        <f t="shared" si="73"/>
        <v>0</v>
      </c>
      <c r="AK137" s="116">
        <f t="shared" si="73"/>
        <v>0</v>
      </c>
      <c r="AL137" s="366" t="b">
        <f t="shared" si="74"/>
        <v>1</v>
      </c>
      <c r="AM137" s="59">
        <f t="shared" si="48"/>
        <v>168</v>
      </c>
      <c r="AN137" s="59" t="b">
        <f t="shared" si="54"/>
        <v>1</v>
      </c>
    </row>
    <row r="138" spans="1:40" s="105" customFormat="1" ht="18" customHeight="1">
      <c r="A138" s="141"/>
      <c r="B138" s="226" t="s">
        <v>348</v>
      </c>
      <c r="C138" s="106"/>
      <c r="D138" s="107"/>
      <c r="E138" s="111"/>
      <c r="F138" s="229">
        <f t="shared" si="70"/>
        <v>240</v>
      </c>
      <c r="G138" s="230">
        <v>8</v>
      </c>
      <c r="H138" s="231">
        <f>I138+J138+K138+L138</f>
        <v>112</v>
      </c>
      <c r="I138" s="233"/>
      <c r="J138" s="233">
        <v>112</v>
      </c>
      <c r="K138" s="233"/>
      <c r="L138" s="230"/>
      <c r="M138" s="229">
        <f t="shared" si="76"/>
        <v>16</v>
      </c>
      <c r="N138" s="230"/>
      <c r="O138" s="234">
        <f>F138-H138-N138-M138</f>
        <v>112</v>
      </c>
      <c r="P138" s="229"/>
      <c r="Q138" s="230"/>
      <c r="R138" s="505">
        <v>2</v>
      </c>
      <c r="S138" s="506">
        <v>2</v>
      </c>
      <c r="T138" s="505">
        <v>4</v>
      </c>
      <c r="U138" s="506"/>
      <c r="V138" s="508"/>
      <c r="W138" s="146"/>
      <c r="X138" s="59"/>
      <c r="Y138" s="59" t="b">
        <f t="shared" si="46"/>
        <v>1</v>
      </c>
      <c r="Z138" s="59" t="b">
        <f t="shared" si="71"/>
        <v>1</v>
      </c>
      <c r="AA138" s="59" t="b">
        <f t="shared" si="72"/>
        <v>1</v>
      </c>
      <c r="AB138" s="59" t="b">
        <f t="shared" si="47"/>
        <v>1</v>
      </c>
      <c r="AD138" s="483">
        <f t="shared" si="73"/>
        <v>0</v>
      </c>
      <c r="AE138" s="282">
        <f t="shared" si="73"/>
        <v>0</v>
      </c>
      <c r="AF138" s="282">
        <f t="shared" si="73"/>
        <v>28</v>
      </c>
      <c r="AG138" s="282">
        <f t="shared" si="73"/>
        <v>28</v>
      </c>
      <c r="AH138" s="282">
        <f t="shared" si="73"/>
        <v>56</v>
      </c>
      <c r="AI138" s="282">
        <f t="shared" si="73"/>
        <v>0</v>
      </c>
      <c r="AJ138" s="282">
        <f t="shared" si="73"/>
        <v>0</v>
      </c>
      <c r="AK138" s="282">
        <f t="shared" si="73"/>
        <v>0</v>
      </c>
      <c r="AL138" s="484" t="b">
        <f t="shared" si="74"/>
        <v>1</v>
      </c>
      <c r="AM138" s="59">
        <f t="shared" si="48"/>
        <v>112</v>
      </c>
      <c r="AN138" s="59" t="b">
        <f t="shared" si="54"/>
        <v>1</v>
      </c>
    </row>
    <row r="139" spans="1:40" s="105" customFormat="1" ht="18" customHeight="1" thickBot="1">
      <c r="A139" s="142"/>
      <c r="B139" s="521" t="s">
        <v>349</v>
      </c>
      <c r="C139" s="597"/>
      <c r="D139" s="598"/>
      <c r="E139" s="524"/>
      <c r="F139" s="509">
        <f t="shared" si="70"/>
        <v>120</v>
      </c>
      <c r="G139" s="510">
        <v>4</v>
      </c>
      <c r="H139" s="511">
        <f>I139+J139+K139+L139</f>
        <v>56</v>
      </c>
      <c r="I139" s="512">
        <v>12</v>
      </c>
      <c r="J139" s="512">
        <v>20</v>
      </c>
      <c r="K139" s="512">
        <v>24</v>
      </c>
      <c r="L139" s="510"/>
      <c r="M139" s="509">
        <f t="shared" si="76"/>
        <v>8</v>
      </c>
      <c r="N139" s="510"/>
      <c r="O139" s="513">
        <f>F139-H139-N139-M139</f>
        <v>56</v>
      </c>
      <c r="P139" s="509"/>
      <c r="Q139" s="510"/>
      <c r="R139" s="592"/>
      <c r="S139" s="593"/>
      <c r="T139" s="592"/>
      <c r="U139" s="593">
        <v>4</v>
      </c>
      <c r="V139" s="594"/>
      <c r="W139" s="514"/>
      <c r="X139" s="59"/>
      <c r="Y139" s="59" t="b">
        <f t="shared" si="46"/>
        <v>1</v>
      </c>
      <c r="Z139" s="59" t="b">
        <f t="shared" si="71"/>
        <v>1</v>
      </c>
      <c r="AA139" s="59" t="b">
        <f t="shared" si="72"/>
        <v>1</v>
      </c>
      <c r="AB139" s="59" t="b">
        <f t="shared" si="47"/>
        <v>1</v>
      </c>
      <c r="AD139" s="483">
        <f t="shared" si="73"/>
        <v>0</v>
      </c>
      <c r="AE139" s="282">
        <f t="shared" si="73"/>
        <v>0</v>
      </c>
      <c r="AF139" s="282">
        <f t="shared" si="73"/>
        <v>0</v>
      </c>
      <c r="AG139" s="282">
        <f t="shared" si="73"/>
        <v>0</v>
      </c>
      <c r="AH139" s="282">
        <f t="shared" si="73"/>
        <v>0</v>
      </c>
      <c r="AI139" s="282">
        <f t="shared" si="73"/>
        <v>56</v>
      </c>
      <c r="AJ139" s="282">
        <f t="shared" si="73"/>
        <v>0</v>
      </c>
      <c r="AK139" s="282">
        <f t="shared" si="73"/>
        <v>0</v>
      </c>
      <c r="AL139" s="484" t="b">
        <f t="shared" si="74"/>
        <v>1</v>
      </c>
      <c r="AM139" s="59">
        <f t="shared" si="48"/>
        <v>56</v>
      </c>
      <c r="AN139" s="59" t="b">
        <f t="shared" si="54"/>
        <v>1</v>
      </c>
    </row>
    <row r="140" spans="1:40" s="131" customFormat="1" ht="18" thickBot="1">
      <c r="A140" s="144" t="s">
        <v>123</v>
      </c>
      <c r="B140" s="489"/>
      <c r="C140" s="515"/>
      <c r="D140" s="515"/>
      <c r="E140" s="515"/>
      <c r="F140" s="490"/>
      <c r="G140" s="490"/>
      <c r="H140" s="490"/>
      <c r="I140" s="490"/>
      <c r="J140" s="490"/>
      <c r="K140" s="490"/>
      <c r="L140" s="490"/>
      <c r="M140" s="490"/>
      <c r="N140" s="490"/>
      <c r="O140" s="490"/>
      <c r="P140" s="490"/>
      <c r="Q140" s="490"/>
      <c r="R140" s="490"/>
      <c r="S140" s="490"/>
      <c r="T140" s="490"/>
      <c r="U140" s="490"/>
      <c r="V140" s="490"/>
      <c r="W140" s="491"/>
      <c r="X140" s="59"/>
      <c r="Y140" s="59"/>
      <c r="Z140" s="59"/>
      <c r="AA140" s="59"/>
      <c r="AB140" s="59"/>
      <c r="AD140" s="470"/>
      <c r="AL140" s="471"/>
      <c r="AM140" s="59"/>
      <c r="AN140" s="59"/>
    </row>
    <row r="141" spans="1:40" s="62" customFormat="1" ht="18" thickBot="1">
      <c r="A141" s="63" t="s">
        <v>124</v>
      </c>
      <c r="B141" s="492" t="s">
        <v>147</v>
      </c>
      <c r="C141" s="493"/>
      <c r="D141" s="494">
        <v>8</v>
      </c>
      <c r="E141" s="495"/>
      <c r="F141" s="132">
        <f>G141*30</f>
        <v>180</v>
      </c>
      <c r="G141" s="496">
        <v>6</v>
      </c>
      <c r="H141" s="497"/>
      <c r="I141" s="133"/>
      <c r="J141" s="133"/>
      <c r="K141" s="133"/>
      <c r="L141" s="133"/>
      <c r="M141" s="134"/>
      <c r="N141" s="498"/>
      <c r="O141" s="123">
        <f>F141-H141-N141-M141</f>
        <v>180</v>
      </c>
      <c r="P141" s="499"/>
      <c r="Q141" s="500"/>
      <c r="R141" s="499"/>
      <c r="S141" s="500"/>
      <c r="T141" s="497"/>
      <c r="U141" s="498"/>
      <c r="V141" s="134"/>
      <c r="W141" s="498">
        <v>6</v>
      </c>
      <c r="X141" s="59"/>
      <c r="Y141" s="59" t="b">
        <f t="shared" si="46"/>
        <v>1</v>
      </c>
      <c r="Z141" s="59"/>
      <c r="AA141" s="59"/>
      <c r="AB141" s="59" t="b">
        <f t="shared" si="47"/>
        <v>1</v>
      </c>
      <c r="AD141" s="472"/>
      <c r="AE141" s="473"/>
      <c r="AF141" s="473"/>
      <c r="AG141" s="473"/>
      <c r="AH141" s="473"/>
      <c r="AI141" s="473"/>
      <c r="AJ141" s="473"/>
      <c r="AK141" s="473"/>
      <c r="AL141" s="474"/>
      <c r="AM141" s="59"/>
      <c r="AN141" s="59"/>
    </row>
    <row r="142" spans="1:40" s="59" customFormat="1" ht="18" customHeight="1" thickBot="1">
      <c r="A142" s="740" t="s">
        <v>149</v>
      </c>
      <c r="B142" s="741"/>
      <c r="C142" s="401">
        <v>3</v>
      </c>
      <c r="D142" s="401">
        <v>13</v>
      </c>
      <c r="E142" s="401">
        <v>0</v>
      </c>
      <c r="F142" s="401">
        <f>SUM(F126:F127,F131,F135:F137,F141)</f>
        <v>1800</v>
      </c>
      <c r="G142" s="401">
        <f aca="true" t="shared" si="79" ref="G142:O142">SUM(G126:G127,G131,G135:G137,G141)</f>
        <v>60</v>
      </c>
      <c r="H142" s="401">
        <f t="shared" si="79"/>
        <v>756</v>
      </c>
      <c r="I142" s="401">
        <f t="shared" si="79"/>
        <v>154</v>
      </c>
      <c r="J142" s="401">
        <f t="shared" si="79"/>
        <v>460</v>
      </c>
      <c r="K142" s="401">
        <f t="shared" si="79"/>
        <v>142</v>
      </c>
      <c r="L142" s="401">
        <f t="shared" si="79"/>
        <v>0</v>
      </c>
      <c r="M142" s="401">
        <f t="shared" si="79"/>
        <v>108</v>
      </c>
      <c r="N142" s="401">
        <f t="shared" si="79"/>
        <v>90</v>
      </c>
      <c r="O142" s="401">
        <f t="shared" si="79"/>
        <v>846</v>
      </c>
      <c r="P142" s="401">
        <f>SUM(P126:P127,P131,P135:P137,P141)</f>
        <v>0</v>
      </c>
      <c r="Q142" s="401">
        <f aca="true" t="shared" si="80" ref="Q142:W142">SUM(Q126:Q127,Q131,Q135:Q137,Q141)</f>
        <v>0</v>
      </c>
      <c r="R142" s="401">
        <f t="shared" si="80"/>
        <v>11</v>
      </c>
      <c r="S142" s="401">
        <f t="shared" si="80"/>
        <v>11</v>
      </c>
      <c r="T142" s="401">
        <f t="shared" si="80"/>
        <v>9</v>
      </c>
      <c r="U142" s="401">
        <f t="shared" si="80"/>
        <v>13</v>
      </c>
      <c r="V142" s="401">
        <f t="shared" si="80"/>
        <v>7</v>
      </c>
      <c r="W142" s="401">
        <f t="shared" si="80"/>
        <v>9</v>
      </c>
      <c r="Y142" s="59" t="b">
        <f aca="true" t="shared" si="81" ref="Y142:Y170">G142=P142+Q142+R142+S142+T142+U142+V142+W142</f>
        <v>1</v>
      </c>
      <c r="AB142" s="59" t="b">
        <f aca="true" t="shared" si="82" ref="AB142:AB170">F142-H142-M142-N142=O142</f>
        <v>1</v>
      </c>
      <c r="AM142" s="273">
        <f>AM126+AM127+AM131+AM135+AM136+AM137</f>
        <v>756</v>
      </c>
      <c r="AN142" s="59" t="b">
        <f t="shared" si="54"/>
        <v>1</v>
      </c>
    </row>
    <row r="143" spans="1:23" s="59" customFormat="1" ht="18" customHeight="1">
      <c r="A143" s="516"/>
      <c r="B143" s="517"/>
      <c r="C143" s="518"/>
      <c r="D143" s="518"/>
      <c r="E143" s="518"/>
      <c r="F143" s="518"/>
      <c r="G143" s="518"/>
      <c r="H143" s="518"/>
      <c r="I143" s="518"/>
      <c r="J143" s="518"/>
      <c r="K143" s="518"/>
      <c r="L143" s="518"/>
      <c r="M143" s="518"/>
      <c r="N143" s="518"/>
      <c r="O143" s="518"/>
      <c r="P143" s="518"/>
      <c r="Q143" s="518"/>
      <c r="R143" s="518"/>
      <c r="S143" s="518"/>
      <c r="T143" s="518"/>
      <c r="U143" s="518"/>
      <c r="V143" s="518"/>
      <c r="W143" s="519"/>
    </row>
    <row r="144" spans="1:40" s="478" customFormat="1" ht="21" customHeight="1">
      <c r="A144" s="752" t="s">
        <v>361</v>
      </c>
      <c r="B144" s="753"/>
      <c r="C144" s="753"/>
      <c r="D144" s="753"/>
      <c r="E144" s="753"/>
      <c r="F144" s="753"/>
      <c r="G144" s="753"/>
      <c r="H144" s="753"/>
      <c r="I144" s="476"/>
      <c r="J144" s="476"/>
      <c r="K144" s="476"/>
      <c r="L144" s="476"/>
      <c r="M144" s="476"/>
      <c r="N144" s="476"/>
      <c r="O144" s="476"/>
      <c r="P144" s="476"/>
      <c r="Q144" s="476"/>
      <c r="R144" s="476"/>
      <c r="S144" s="476"/>
      <c r="T144" s="476"/>
      <c r="U144" s="476"/>
      <c r="V144" s="476"/>
      <c r="W144" s="477"/>
      <c r="X144" s="59"/>
      <c r="Y144" s="59"/>
      <c r="Z144" s="59"/>
      <c r="AA144" s="59"/>
      <c r="AB144" s="59"/>
      <c r="AM144" s="59"/>
      <c r="AN144" s="59"/>
    </row>
    <row r="145" spans="1:23" s="59" customFormat="1" ht="18" customHeight="1" thickBot="1">
      <c r="A145" s="754" t="s">
        <v>254</v>
      </c>
      <c r="B145" s="755"/>
      <c r="C145" s="755"/>
      <c r="D145" s="755"/>
      <c r="E145" s="755"/>
      <c r="F145" s="755"/>
      <c r="G145" s="755"/>
      <c r="H145" s="755"/>
      <c r="I145" s="282"/>
      <c r="J145" s="282"/>
      <c r="K145" s="282"/>
      <c r="L145" s="282"/>
      <c r="M145" s="282"/>
      <c r="N145" s="282"/>
      <c r="O145" s="282"/>
      <c r="P145" s="282"/>
      <c r="Q145" s="282"/>
      <c r="R145" s="282"/>
      <c r="S145" s="282"/>
      <c r="T145" s="282"/>
      <c r="U145" s="282"/>
      <c r="V145" s="282"/>
      <c r="W145" s="484"/>
    </row>
    <row r="146" spans="1:40" s="59" customFormat="1" ht="18" customHeight="1">
      <c r="A146" s="215" t="s">
        <v>255</v>
      </c>
      <c r="B146" s="216" t="s">
        <v>297</v>
      </c>
      <c r="C146" s="220">
        <v>4</v>
      </c>
      <c r="D146" s="578"/>
      <c r="E146" s="579"/>
      <c r="F146" s="220">
        <f>G146*30</f>
        <v>240</v>
      </c>
      <c r="G146" s="221">
        <v>8</v>
      </c>
      <c r="H146" s="220">
        <f>I146+J146+K146+L146</f>
        <v>112</v>
      </c>
      <c r="I146" s="218">
        <v>20</v>
      </c>
      <c r="J146" s="218">
        <v>16</v>
      </c>
      <c r="K146" s="218">
        <v>76</v>
      </c>
      <c r="L146" s="221"/>
      <c r="M146" s="220">
        <f>G146*2</f>
        <v>16</v>
      </c>
      <c r="N146" s="221">
        <v>30</v>
      </c>
      <c r="O146" s="222">
        <f>F146-H146-M146-N146</f>
        <v>82</v>
      </c>
      <c r="P146" s="220"/>
      <c r="Q146" s="221"/>
      <c r="R146" s="220">
        <v>4</v>
      </c>
      <c r="S146" s="221">
        <v>4</v>
      </c>
      <c r="T146" s="220"/>
      <c r="U146" s="221"/>
      <c r="V146" s="220"/>
      <c r="W146" s="221"/>
      <c r="Y146" s="59" t="b">
        <f t="shared" si="81"/>
        <v>1</v>
      </c>
      <c r="Z146" s="59" t="b">
        <f aca="true" t="shared" si="83" ref="Z146:Z168">G146*2=M146</f>
        <v>1</v>
      </c>
      <c r="AA146" s="59" t="b">
        <f aca="true" t="shared" si="84" ref="AA146:AA161">G146*14=I146+J146+K146+L146</f>
        <v>1</v>
      </c>
      <c r="AB146" s="59" t="b">
        <f t="shared" si="82"/>
        <v>1</v>
      </c>
      <c r="AD146" s="423">
        <f aca="true" t="shared" si="85" ref="AD146:AK161">P146*14</f>
        <v>0</v>
      </c>
      <c r="AE146" s="424">
        <f t="shared" si="85"/>
        <v>0</v>
      </c>
      <c r="AF146" s="424">
        <f t="shared" si="85"/>
        <v>56</v>
      </c>
      <c r="AG146" s="424">
        <f t="shared" si="85"/>
        <v>56</v>
      </c>
      <c r="AH146" s="424">
        <f t="shared" si="85"/>
        <v>0</v>
      </c>
      <c r="AI146" s="424">
        <f t="shared" si="85"/>
        <v>0</v>
      </c>
      <c r="AJ146" s="424">
        <f t="shared" si="85"/>
        <v>0</v>
      </c>
      <c r="AK146" s="424">
        <f t="shared" si="85"/>
        <v>0</v>
      </c>
      <c r="AL146" s="426" t="b">
        <f aca="true" t="shared" si="86" ref="AL146:AL161">AD146+AE146+AF146+AG146+AH146+AI146+AJ146+AK146=H146</f>
        <v>1</v>
      </c>
      <c r="AM146" s="59">
        <f aca="true" t="shared" si="87" ref="AM146:AM170">SUM(AD146:AK146)</f>
        <v>112</v>
      </c>
      <c r="AN146" s="59" t="b">
        <f aca="true" t="shared" si="88" ref="AN146:AN170">AM146=H146</f>
        <v>1</v>
      </c>
    </row>
    <row r="147" spans="1:40" s="59" customFormat="1" ht="18" customHeight="1">
      <c r="A147" s="240" t="s">
        <v>256</v>
      </c>
      <c r="B147" s="241" t="s">
        <v>296</v>
      </c>
      <c r="C147" s="245"/>
      <c r="D147" s="322" t="s">
        <v>156</v>
      </c>
      <c r="E147" s="251"/>
      <c r="F147" s="245">
        <f>SUM(F148:F151)</f>
        <v>480</v>
      </c>
      <c r="G147" s="246">
        <f aca="true" t="shared" si="89" ref="G147:O147">SUM(G148:G151)</f>
        <v>16</v>
      </c>
      <c r="H147" s="245">
        <f t="shared" si="89"/>
        <v>224</v>
      </c>
      <c r="I147" s="243">
        <f t="shared" si="89"/>
        <v>40</v>
      </c>
      <c r="J147" s="243">
        <f t="shared" si="89"/>
        <v>32</v>
      </c>
      <c r="K147" s="243">
        <f t="shared" si="89"/>
        <v>152</v>
      </c>
      <c r="L147" s="246">
        <f t="shared" si="89"/>
        <v>0</v>
      </c>
      <c r="M147" s="245">
        <f t="shared" si="89"/>
        <v>32</v>
      </c>
      <c r="N147" s="246">
        <f t="shared" si="89"/>
        <v>0</v>
      </c>
      <c r="O147" s="255">
        <f t="shared" si="89"/>
        <v>224</v>
      </c>
      <c r="P147" s="245"/>
      <c r="Q147" s="246"/>
      <c r="R147" s="245">
        <f>SUM(R148:R151)</f>
        <v>4</v>
      </c>
      <c r="S147" s="246">
        <f>SUM(S148:S151)</f>
        <v>4</v>
      </c>
      <c r="T147" s="245">
        <f>SUM(T148:T151)</f>
        <v>4</v>
      </c>
      <c r="U147" s="246">
        <f>SUM(U148:U151)</f>
        <v>4</v>
      </c>
      <c r="V147" s="245"/>
      <c r="W147" s="246"/>
      <c r="Y147" s="59" t="b">
        <f t="shared" si="81"/>
        <v>1</v>
      </c>
      <c r="Z147" s="59" t="b">
        <f t="shared" si="83"/>
        <v>1</v>
      </c>
      <c r="AA147" s="59" t="b">
        <f t="shared" si="84"/>
        <v>1</v>
      </c>
      <c r="AB147" s="59" t="b">
        <f t="shared" si="82"/>
        <v>1</v>
      </c>
      <c r="AD147" s="127">
        <f t="shared" si="85"/>
        <v>0</v>
      </c>
      <c r="AE147" s="116">
        <f t="shared" si="85"/>
        <v>0</v>
      </c>
      <c r="AF147" s="116">
        <f t="shared" si="85"/>
        <v>56</v>
      </c>
      <c r="AG147" s="116">
        <f t="shared" si="85"/>
        <v>56</v>
      </c>
      <c r="AH147" s="116">
        <f t="shared" si="85"/>
        <v>56</v>
      </c>
      <c r="AI147" s="116">
        <f t="shared" si="85"/>
        <v>56</v>
      </c>
      <c r="AJ147" s="116">
        <f t="shared" si="85"/>
        <v>0</v>
      </c>
      <c r="AK147" s="116">
        <f t="shared" si="85"/>
        <v>0</v>
      </c>
      <c r="AL147" s="366" t="b">
        <f t="shared" si="86"/>
        <v>1</v>
      </c>
      <c r="AM147" s="59">
        <f t="shared" si="87"/>
        <v>224</v>
      </c>
      <c r="AN147" s="59" t="b">
        <f t="shared" si="88"/>
        <v>1</v>
      </c>
    </row>
    <row r="148" spans="1:40" s="59" customFormat="1" ht="18" customHeight="1">
      <c r="A148" s="141"/>
      <c r="B148" s="226" t="s">
        <v>298</v>
      </c>
      <c r="C148" s="106"/>
      <c r="D148" s="107"/>
      <c r="E148" s="111"/>
      <c r="F148" s="229">
        <f>G148*30</f>
        <v>120</v>
      </c>
      <c r="G148" s="230">
        <v>4</v>
      </c>
      <c r="H148" s="231">
        <f>I148+J148+K148+L148</f>
        <v>56</v>
      </c>
      <c r="I148" s="233">
        <v>10</v>
      </c>
      <c r="J148" s="233">
        <v>8</v>
      </c>
      <c r="K148" s="233">
        <v>38</v>
      </c>
      <c r="L148" s="230"/>
      <c r="M148" s="229">
        <f aca="true" t="shared" si="90" ref="M148:M161">G148*2</f>
        <v>8</v>
      </c>
      <c r="N148" s="230"/>
      <c r="O148" s="234">
        <f>F148-H148-N148-M148</f>
        <v>56</v>
      </c>
      <c r="P148" s="109"/>
      <c r="Q148" s="108"/>
      <c r="R148" s="229">
        <v>4</v>
      </c>
      <c r="S148" s="230"/>
      <c r="T148" s="277"/>
      <c r="U148" s="276"/>
      <c r="V148" s="109"/>
      <c r="W148" s="108"/>
      <c r="Y148" s="59" t="b">
        <f t="shared" si="81"/>
        <v>1</v>
      </c>
      <c r="Z148" s="59" t="b">
        <f t="shared" si="83"/>
        <v>1</v>
      </c>
      <c r="AA148" s="59" t="b">
        <f t="shared" si="84"/>
        <v>1</v>
      </c>
      <c r="AB148" s="59" t="b">
        <f t="shared" si="82"/>
        <v>1</v>
      </c>
      <c r="AD148" s="483">
        <f t="shared" si="85"/>
        <v>0</v>
      </c>
      <c r="AE148" s="282">
        <f t="shared" si="85"/>
        <v>0</v>
      </c>
      <c r="AF148" s="282">
        <f t="shared" si="85"/>
        <v>56</v>
      </c>
      <c r="AG148" s="282">
        <f t="shared" si="85"/>
        <v>0</v>
      </c>
      <c r="AH148" s="282">
        <f t="shared" si="85"/>
        <v>0</v>
      </c>
      <c r="AI148" s="282">
        <f t="shared" si="85"/>
        <v>0</v>
      </c>
      <c r="AJ148" s="282">
        <f t="shared" si="85"/>
        <v>0</v>
      </c>
      <c r="AK148" s="282">
        <f t="shared" si="85"/>
        <v>0</v>
      </c>
      <c r="AL148" s="485" t="b">
        <f t="shared" si="86"/>
        <v>1</v>
      </c>
      <c r="AM148" s="59">
        <f t="shared" si="87"/>
        <v>56</v>
      </c>
      <c r="AN148" s="59" t="b">
        <f t="shared" si="88"/>
        <v>1</v>
      </c>
    </row>
    <row r="149" spans="1:40" s="59" customFormat="1" ht="18" customHeight="1">
      <c r="A149" s="142"/>
      <c r="B149" s="226" t="s">
        <v>359</v>
      </c>
      <c r="C149" s="106"/>
      <c r="D149" s="107"/>
      <c r="E149" s="111"/>
      <c r="F149" s="229">
        <f>G149*30</f>
        <v>120</v>
      </c>
      <c r="G149" s="230">
        <v>4</v>
      </c>
      <c r="H149" s="231">
        <f>I149+J149+K149+L149</f>
        <v>56</v>
      </c>
      <c r="I149" s="233">
        <v>10</v>
      </c>
      <c r="J149" s="233">
        <v>8</v>
      </c>
      <c r="K149" s="233">
        <v>38</v>
      </c>
      <c r="L149" s="230"/>
      <c r="M149" s="229">
        <f t="shared" si="90"/>
        <v>8</v>
      </c>
      <c r="N149" s="230"/>
      <c r="O149" s="234">
        <f aca="true" t="shared" si="91" ref="O149:O161">F149-H149-N149-M149</f>
        <v>56</v>
      </c>
      <c r="P149" s="109"/>
      <c r="Q149" s="108"/>
      <c r="R149" s="229"/>
      <c r="S149" s="230">
        <v>4</v>
      </c>
      <c r="T149" s="277"/>
      <c r="U149" s="276"/>
      <c r="V149" s="109"/>
      <c r="W149" s="108"/>
      <c r="Y149" s="59" t="b">
        <f t="shared" si="81"/>
        <v>1</v>
      </c>
      <c r="Z149" s="59" t="b">
        <f t="shared" si="83"/>
        <v>1</v>
      </c>
      <c r="AA149" s="59" t="b">
        <f t="shared" si="84"/>
        <v>1</v>
      </c>
      <c r="AB149" s="59" t="b">
        <f t="shared" si="82"/>
        <v>1</v>
      </c>
      <c r="AD149" s="483">
        <f t="shared" si="85"/>
        <v>0</v>
      </c>
      <c r="AE149" s="282">
        <f t="shared" si="85"/>
        <v>0</v>
      </c>
      <c r="AF149" s="282">
        <f t="shared" si="85"/>
        <v>0</v>
      </c>
      <c r="AG149" s="282">
        <f t="shared" si="85"/>
        <v>56</v>
      </c>
      <c r="AH149" s="282">
        <f t="shared" si="85"/>
        <v>0</v>
      </c>
      <c r="AI149" s="282">
        <f t="shared" si="85"/>
        <v>0</v>
      </c>
      <c r="AJ149" s="282">
        <f t="shared" si="85"/>
        <v>0</v>
      </c>
      <c r="AK149" s="282">
        <f t="shared" si="85"/>
        <v>0</v>
      </c>
      <c r="AL149" s="485" t="b">
        <f t="shared" si="86"/>
        <v>1</v>
      </c>
      <c r="AM149" s="59">
        <f t="shared" si="87"/>
        <v>56</v>
      </c>
      <c r="AN149" s="59" t="b">
        <f t="shared" si="88"/>
        <v>1</v>
      </c>
    </row>
    <row r="150" spans="1:40" s="59" customFormat="1" ht="18" customHeight="1">
      <c r="A150" s="142"/>
      <c r="B150" s="226" t="s">
        <v>299</v>
      </c>
      <c r="C150" s="106"/>
      <c r="D150" s="107"/>
      <c r="E150" s="111"/>
      <c r="F150" s="229">
        <f>G150*30</f>
        <v>120</v>
      </c>
      <c r="G150" s="230">
        <v>4</v>
      </c>
      <c r="H150" s="231">
        <f>I150+J150+K150+L150</f>
        <v>56</v>
      </c>
      <c r="I150" s="233">
        <v>10</v>
      </c>
      <c r="J150" s="233">
        <v>8</v>
      </c>
      <c r="K150" s="233">
        <v>38</v>
      </c>
      <c r="L150" s="230"/>
      <c r="M150" s="229">
        <f t="shared" si="90"/>
        <v>8</v>
      </c>
      <c r="N150" s="230"/>
      <c r="O150" s="234">
        <f t="shared" si="91"/>
        <v>56</v>
      </c>
      <c r="P150" s="109"/>
      <c r="Q150" s="108"/>
      <c r="R150" s="229"/>
      <c r="S150" s="230"/>
      <c r="T150" s="277">
        <v>4</v>
      </c>
      <c r="U150" s="276"/>
      <c r="V150" s="109"/>
      <c r="W150" s="108"/>
      <c r="Y150" s="59" t="b">
        <f t="shared" si="81"/>
        <v>1</v>
      </c>
      <c r="Z150" s="59" t="b">
        <f t="shared" si="83"/>
        <v>1</v>
      </c>
      <c r="AA150" s="59" t="b">
        <f t="shared" si="84"/>
        <v>1</v>
      </c>
      <c r="AB150" s="59" t="b">
        <f t="shared" si="82"/>
        <v>1</v>
      </c>
      <c r="AD150" s="483">
        <f t="shared" si="85"/>
        <v>0</v>
      </c>
      <c r="AE150" s="282">
        <f t="shared" si="85"/>
        <v>0</v>
      </c>
      <c r="AF150" s="282">
        <f t="shared" si="85"/>
        <v>0</v>
      </c>
      <c r="AG150" s="282">
        <f t="shared" si="85"/>
        <v>0</v>
      </c>
      <c r="AH150" s="282">
        <f t="shared" si="85"/>
        <v>56</v>
      </c>
      <c r="AI150" s="282">
        <f t="shared" si="85"/>
        <v>0</v>
      </c>
      <c r="AJ150" s="282">
        <f t="shared" si="85"/>
        <v>0</v>
      </c>
      <c r="AK150" s="282">
        <f t="shared" si="85"/>
        <v>0</v>
      </c>
      <c r="AL150" s="485" t="b">
        <f t="shared" si="86"/>
        <v>1</v>
      </c>
      <c r="AM150" s="59">
        <f t="shared" si="87"/>
        <v>56</v>
      </c>
      <c r="AN150" s="59" t="b">
        <f t="shared" si="88"/>
        <v>1</v>
      </c>
    </row>
    <row r="151" spans="1:40" s="105" customFormat="1" ht="18" customHeight="1">
      <c r="A151" s="36"/>
      <c r="B151" s="226" t="s">
        <v>360</v>
      </c>
      <c r="C151" s="106"/>
      <c r="D151" s="107"/>
      <c r="E151" s="111"/>
      <c r="F151" s="229">
        <f>G151*30</f>
        <v>120</v>
      </c>
      <c r="G151" s="230">
        <v>4</v>
      </c>
      <c r="H151" s="231">
        <f>I151+J151+K151+L151</f>
        <v>56</v>
      </c>
      <c r="I151" s="233">
        <v>10</v>
      </c>
      <c r="J151" s="233">
        <v>8</v>
      </c>
      <c r="K151" s="233">
        <v>38</v>
      </c>
      <c r="L151" s="230"/>
      <c r="M151" s="229">
        <f t="shared" si="90"/>
        <v>8</v>
      </c>
      <c r="N151" s="230"/>
      <c r="O151" s="234">
        <f t="shared" si="91"/>
        <v>56</v>
      </c>
      <c r="P151" s="109"/>
      <c r="Q151" s="108"/>
      <c r="R151" s="229"/>
      <c r="S151" s="230"/>
      <c r="T151" s="277"/>
      <c r="U151" s="276">
        <v>4</v>
      </c>
      <c r="V151" s="109"/>
      <c r="W151" s="108"/>
      <c r="X151" s="59"/>
      <c r="Y151" s="59" t="b">
        <f t="shared" si="81"/>
        <v>1</v>
      </c>
      <c r="Z151" s="59" t="b">
        <f t="shared" si="83"/>
        <v>1</v>
      </c>
      <c r="AA151" s="59" t="b">
        <f t="shared" si="84"/>
        <v>1</v>
      </c>
      <c r="AB151" s="59" t="b">
        <f t="shared" si="82"/>
        <v>1</v>
      </c>
      <c r="AD151" s="483">
        <f t="shared" si="85"/>
        <v>0</v>
      </c>
      <c r="AE151" s="282">
        <f t="shared" si="85"/>
        <v>0</v>
      </c>
      <c r="AF151" s="282">
        <f t="shared" si="85"/>
        <v>0</v>
      </c>
      <c r="AG151" s="282">
        <f t="shared" si="85"/>
        <v>0</v>
      </c>
      <c r="AH151" s="282">
        <f t="shared" si="85"/>
        <v>0</v>
      </c>
      <c r="AI151" s="282">
        <f t="shared" si="85"/>
        <v>56</v>
      </c>
      <c r="AJ151" s="282">
        <f t="shared" si="85"/>
        <v>0</v>
      </c>
      <c r="AK151" s="282">
        <f t="shared" si="85"/>
        <v>0</v>
      </c>
      <c r="AL151" s="485" t="b">
        <f t="shared" si="86"/>
        <v>1</v>
      </c>
      <c r="AM151" s="59">
        <f t="shared" si="87"/>
        <v>56</v>
      </c>
      <c r="AN151" s="59" t="b">
        <f t="shared" si="88"/>
        <v>1</v>
      </c>
    </row>
    <row r="152" spans="1:40" s="59" customFormat="1" ht="18" customHeight="1">
      <c r="A152" s="240" t="s">
        <v>257</v>
      </c>
      <c r="B152" s="241" t="s">
        <v>301</v>
      </c>
      <c r="C152" s="245">
        <v>6</v>
      </c>
      <c r="D152" s="322" t="s">
        <v>250</v>
      </c>
      <c r="E152" s="251"/>
      <c r="F152" s="245">
        <f>SUM(F153:F157)</f>
        <v>600</v>
      </c>
      <c r="G152" s="246">
        <f aca="true" t="shared" si="92" ref="G152:O152">SUM(G153:G157)</f>
        <v>20</v>
      </c>
      <c r="H152" s="245">
        <f t="shared" si="92"/>
        <v>280</v>
      </c>
      <c r="I152" s="243">
        <f t="shared" si="92"/>
        <v>38</v>
      </c>
      <c r="J152" s="243">
        <f t="shared" si="92"/>
        <v>118</v>
      </c>
      <c r="K152" s="243">
        <f t="shared" si="92"/>
        <v>124</v>
      </c>
      <c r="L152" s="246">
        <f t="shared" si="92"/>
        <v>0</v>
      </c>
      <c r="M152" s="245">
        <f t="shared" si="92"/>
        <v>40</v>
      </c>
      <c r="N152" s="246">
        <f t="shared" si="92"/>
        <v>30</v>
      </c>
      <c r="O152" s="255">
        <f t="shared" si="92"/>
        <v>250</v>
      </c>
      <c r="P152" s="245"/>
      <c r="Q152" s="246"/>
      <c r="R152" s="245">
        <f>SUM(R153:R157)</f>
        <v>3</v>
      </c>
      <c r="S152" s="246">
        <f>SUM(S153:S157)</f>
        <v>3</v>
      </c>
      <c r="T152" s="245">
        <f>SUM(T153:T157)</f>
        <v>5</v>
      </c>
      <c r="U152" s="246">
        <f>SUM(U153:U157)</f>
        <v>5</v>
      </c>
      <c r="V152" s="245">
        <f>SUM(V153:V157)</f>
        <v>4</v>
      </c>
      <c r="W152" s="246"/>
      <c r="Y152" s="59" t="b">
        <f t="shared" si="81"/>
        <v>1</v>
      </c>
      <c r="Z152" s="59" t="b">
        <f t="shared" si="83"/>
        <v>1</v>
      </c>
      <c r="AA152" s="59" t="b">
        <f t="shared" si="84"/>
        <v>1</v>
      </c>
      <c r="AB152" s="59" t="b">
        <f t="shared" si="82"/>
        <v>1</v>
      </c>
      <c r="AD152" s="127">
        <f t="shared" si="85"/>
        <v>0</v>
      </c>
      <c r="AE152" s="116">
        <f t="shared" si="85"/>
        <v>0</v>
      </c>
      <c r="AF152" s="116">
        <f t="shared" si="85"/>
        <v>42</v>
      </c>
      <c r="AG152" s="116">
        <f t="shared" si="85"/>
        <v>42</v>
      </c>
      <c r="AH152" s="116">
        <f t="shared" si="85"/>
        <v>70</v>
      </c>
      <c r="AI152" s="116">
        <f t="shared" si="85"/>
        <v>70</v>
      </c>
      <c r="AJ152" s="116">
        <f t="shared" si="85"/>
        <v>56</v>
      </c>
      <c r="AK152" s="116">
        <f t="shared" si="85"/>
        <v>0</v>
      </c>
      <c r="AL152" s="366" t="b">
        <f t="shared" si="86"/>
        <v>1</v>
      </c>
      <c r="AM152" s="59">
        <f t="shared" si="87"/>
        <v>280</v>
      </c>
      <c r="AN152" s="59" t="b">
        <f t="shared" si="88"/>
        <v>1</v>
      </c>
    </row>
    <row r="153" spans="1:40" s="105" customFormat="1" ht="18" customHeight="1">
      <c r="A153" s="568"/>
      <c r="B153" s="226" t="s">
        <v>253</v>
      </c>
      <c r="C153" s="106"/>
      <c r="D153" s="107"/>
      <c r="E153" s="111"/>
      <c r="F153" s="229">
        <f>G153*30</f>
        <v>90</v>
      </c>
      <c r="G153" s="230">
        <v>3</v>
      </c>
      <c r="H153" s="231">
        <f>I153+J153+K153+L153</f>
        <v>42</v>
      </c>
      <c r="I153" s="233">
        <v>12</v>
      </c>
      <c r="J153" s="233">
        <v>30</v>
      </c>
      <c r="K153" s="233"/>
      <c r="L153" s="230"/>
      <c r="M153" s="229">
        <f t="shared" si="90"/>
        <v>6</v>
      </c>
      <c r="N153" s="230"/>
      <c r="O153" s="234">
        <f t="shared" si="91"/>
        <v>42</v>
      </c>
      <c r="P153" s="109"/>
      <c r="Q153" s="108"/>
      <c r="R153" s="229">
        <v>3</v>
      </c>
      <c r="S153" s="230"/>
      <c r="T153" s="229"/>
      <c r="U153" s="230"/>
      <c r="V153" s="229"/>
      <c r="W153" s="71"/>
      <c r="X153" s="59"/>
      <c r="Y153" s="59" t="b">
        <f t="shared" si="81"/>
        <v>1</v>
      </c>
      <c r="Z153" s="59" t="b">
        <f t="shared" si="83"/>
        <v>1</v>
      </c>
      <c r="AA153" s="59" t="b">
        <f t="shared" si="84"/>
        <v>1</v>
      </c>
      <c r="AB153" s="59" t="b">
        <f t="shared" si="82"/>
        <v>1</v>
      </c>
      <c r="AD153" s="483">
        <f t="shared" si="85"/>
        <v>0</v>
      </c>
      <c r="AE153" s="282">
        <f t="shared" si="85"/>
        <v>0</v>
      </c>
      <c r="AF153" s="282">
        <f t="shared" si="85"/>
        <v>42</v>
      </c>
      <c r="AG153" s="282">
        <f t="shared" si="85"/>
        <v>0</v>
      </c>
      <c r="AH153" s="282">
        <f t="shared" si="85"/>
        <v>0</v>
      </c>
      <c r="AI153" s="282">
        <f t="shared" si="85"/>
        <v>0</v>
      </c>
      <c r="AJ153" s="282">
        <f t="shared" si="85"/>
        <v>0</v>
      </c>
      <c r="AK153" s="282">
        <f t="shared" si="85"/>
        <v>0</v>
      </c>
      <c r="AL153" s="485" t="b">
        <f t="shared" si="86"/>
        <v>1</v>
      </c>
      <c r="AM153" s="59">
        <f t="shared" si="87"/>
        <v>42</v>
      </c>
      <c r="AN153" s="59" t="b">
        <f t="shared" si="88"/>
        <v>1</v>
      </c>
    </row>
    <row r="154" spans="1:40" s="105" customFormat="1" ht="18" customHeight="1">
      <c r="A154" s="566"/>
      <c r="B154" s="226" t="s">
        <v>300</v>
      </c>
      <c r="C154" s="106"/>
      <c r="D154" s="107"/>
      <c r="E154" s="111"/>
      <c r="F154" s="229">
        <f aca="true" t="shared" si="93" ref="F154:F161">G154*30</f>
        <v>90</v>
      </c>
      <c r="G154" s="230">
        <v>3</v>
      </c>
      <c r="H154" s="231">
        <f>I154+J154+K154+L154</f>
        <v>42</v>
      </c>
      <c r="I154" s="233">
        <v>12</v>
      </c>
      <c r="J154" s="233">
        <v>30</v>
      </c>
      <c r="K154" s="233"/>
      <c r="L154" s="230"/>
      <c r="M154" s="229">
        <f t="shared" si="90"/>
        <v>6</v>
      </c>
      <c r="N154" s="230"/>
      <c r="O154" s="234">
        <f t="shared" si="91"/>
        <v>42</v>
      </c>
      <c r="P154" s="109"/>
      <c r="Q154" s="108"/>
      <c r="R154" s="229"/>
      <c r="S154" s="230">
        <v>3</v>
      </c>
      <c r="T154" s="229"/>
      <c r="U154" s="230"/>
      <c r="V154" s="229"/>
      <c r="W154" s="71"/>
      <c r="X154" s="59"/>
      <c r="Y154" s="59" t="b">
        <f t="shared" si="81"/>
        <v>1</v>
      </c>
      <c r="Z154" s="59" t="b">
        <f t="shared" si="83"/>
        <v>1</v>
      </c>
      <c r="AA154" s="59" t="b">
        <f t="shared" si="84"/>
        <v>1</v>
      </c>
      <c r="AB154" s="59" t="b">
        <f t="shared" si="82"/>
        <v>1</v>
      </c>
      <c r="AD154" s="483">
        <f t="shared" si="85"/>
        <v>0</v>
      </c>
      <c r="AE154" s="282">
        <f t="shared" si="85"/>
        <v>0</v>
      </c>
      <c r="AF154" s="282">
        <f t="shared" si="85"/>
        <v>0</v>
      </c>
      <c r="AG154" s="282">
        <f t="shared" si="85"/>
        <v>42</v>
      </c>
      <c r="AH154" s="282">
        <f t="shared" si="85"/>
        <v>0</v>
      </c>
      <c r="AI154" s="282">
        <f t="shared" si="85"/>
        <v>0</v>
      </c>
      <c r="AJ154" s="282">
        <f t="shared" si="85"/>
        <v>0</v>
      </c>
      <c r="AK154" s="282">
        <f t="shared" si="85"/>
        <v>0</v>
      </c>
      <c r="AL154" s="485" t="b">
        <f t="shared" si="86"/>
        <v>1</v>
      </c>
      <c r="AM154" s="59">
        <f t="shared" si="87"/>
        <v>42</v>
      </c>
      <c r="AN154" s="59" t="b">
        <f t="shared" si="88"/>
        <v>1</v>
      </c>
    </row>
    <row r="155" spans="1:40" s="105" customFormat="1" ht="18" customHeight="1">
      <c r="A155" s="566"/>
      <c r="B155" s="226" t="s">
        <v>302</v>
      </c>
      <c r="C155" s="106"/>
      <c r="D155" s="107"/>
      <c r="E155" s="111"/>
      <c r="F155" s="229">
        <f t="shared" si="93"/>
        <v>150</v>
      </c>
      <c r="G155" s="230">
        <v>5</v>
      </c>
      <c r="H155" s="231">
        <f>I155+J155+K155+L155</f>
        <v>70</v>
      </c>
      <c r="I155" s="233">
        <v>14</v>
      </c>
      <c r="J155" s="233">
        <v>16</v>
      </c>
      <c r="K155" s="233">
        <v>40</v>
      </c>
      <c r="L155" s="230"/>
      <c r="M155" s="229">
        <f t="shared" si="90"/>
        <v>10</v>
      </c>
      <c r="N155" s="230">
        <v>30</v>
      </c>
      <c r="O155" s="234">
        <f t="shared" si="91"/>
        <v>40</v>
      </c>
      <c r="P155" s="109"/>
      <c r="Q155" s="108"/>
      <c r="R155" s="229"/>
      <c r="S155" s="230"/>
      <c r="T155" s="229"/>
      <c r="U155" s="230">
        <v>5</v>
      </c>
      <c r="V155" s="229"/>
      <c r="W155" s="71"/>
      <c r="X155" s="59"/>
      <c r="Y155" s="59" t="b">
        <f t="shared" si="81"/>
        <v>1</v>
      </c>
      <c r="Z155" s="59" t="b">
        <f t="shared" si="83"/>
        <v>1</v>
      </c>
      <c r="AA155" s="59" t="b">
        <f t="shared" si="84"/>
        <v>1</v>
      </c>
      <c r="AB155" s="59" t="b">
        <f t="shared" si="82"/>
        <v>1</v>
      </c>
      <c r="AD155" s="483">
        <f t="shared" si="85"/>
        <v>0</v>
      </c>
      <c r="AE155" s="282">
        <f t="shared" si="85"/>
        <v>0</v>
      </c>
      <c r="AF155" s="282">
        <f t="shared" si="85"/>
        <v>0</v>
      </c>
      <c r="AG155" s="282">
        <f t="shared" si="85"/>
        <v>0</v>
      </c>
      <c r="AH155" s="282">
        <f t="shared" si="85"/>
        <v>0</v>
      </c>
      <c r="AI155" s="282">
        <f t="shared" si="85"/>
        <v>70</v>
      </c>
      <c r="AJ155" s="282">
        <f t="shared" si="85"/>
        <v>0</v>
      </c>
      <c r="AK155" s="282">
        <f t="shared" si="85"/>
        <v>0</v>
      </c>
      <c r="AL155" s="485" t="b">
        <f t="shared" si="86"/>
        <v>1</v>
      </c>
      <c r="AM155" s="59">
        <f t="shared" si="87"/>
        <v>70</v>
      </c>
      <c r="AN155" s="59" t="b">
        <f t="shared" si="88"/>
        <v>1</v>
      </c>
    </row>
    <row r="156" spans="1:40" s="105" customFormat="1" ht="18" customHeight="1">
      <c r="A156" s="566"/>
      <c r="B156" s="226" t="s">
        <v>251</v>
      </c>
      <c r="C156" s="106"/>
      <c r="D156" s="107"/>
      <c r="E156" s="111"/>
      <c r="F156" s="229">
        <f t="shared" si="93"/>
        <v>150</v>
      </c>
      <c r="G156" s="230">
        <v>5</v>
      </c>
      <c r="H156" s="231">
        <f>I156+J156+K156+L156</f>
        <v>70</v>
      </c>
      <c r="I156" s="233"/>
      <c r="J156" s="233">
        <v>24</v>
      </c>
      <c r="K156" s="233">
        <v>46</v>
      </c>
      <c r="L156" s="230"/>
      <c r="M156" s="229">
        <f t="shared" si="90"/>
        <v>10</v>
      </c>
      <c r="N156" s="230"/>
      <c r="O156" s="234">
        <f t="shared" si="91"/>
        <v>70</v>
      </c>
      <c r="P156" s="109"/>
      <c r="Q156" s="108"/>
      <c r="R156" s="229"/>
      <c r="S156" s="230"/>
      <c r="T156" s="229">
        <v>5</v>
      </c>
      <c r="U156" s="230"/>
      <c r="V156" s="229"/>
      <c r="W156" s="71"/>
      <c r="X156" s="59"/>
      <c r="Y156" s="59" t="b">
        <f t="shared" si="81"/>
        <v>1</v>
      </c>
      <c r="Z156" s="59" t="b">
        <f t="shared" si="83"/>
        <v>1</v>
      </c>
      <c r="AA156" s="59" t="b">
        <f t="shared" si="84"/>
        <v>1</v>
      </c>
      <c r="AB156" s="59" t="b">
        <f t="shared" si="82"/>
        <v>1</v>
      </c>
      <c r="AD156" s="483">
        <f t="shared" si="85"/>
        <v>0</v>
      </c>
      <c r="AE156" s="282">
        <f t="shared" si="85"/>
        <v>0</v>
      </c>
      <c r="AF156" s="282">
        <f t="shared" si="85"/>
        <v>0</v>
      </c>
      <c r="AG156" s="282">
        <f t="shared" si="85"/>
        <v>0</v>
      </c>
      <c r="AH156" s="282">
        <f t="shared" si="85"/>
        <v>70</v>
      </c>
      <c r="AI156" s="282">
        <f t="shared" si="85"/>
        <v>0</v>
      </c>
      <c r="AJ156" s="282">
        <f t="shared" si="85"/>
        <v>0</v>
      </c>
      <c r="AK156" s="282">
        <f t="shared" si="85"/>
        <v>0</v>
      </c>
      <c r="AL156" s="485" t="b">
        <f t="shared" si="86"/>
        <v>1</v>
      </c>
      <c r="AM156" s="59">
        <f t="shared" si="87"/>
        <v>70</v>
      </c>
      <c r="AN156" s="59" t="b">
        <f t="shared" si="88"/>
        <v>1</v>
      </c>
    </row>
    <row r="157" spans="1:40" s="131" customFormat="1" ht="18">
      <c r="A157" s="567"/>
      <c r="B157" s="226" t="s">
        <v>303</v>
      </c>
      <c r="C157" s="106"/>
      <c r="D157" s="107"/>
      <c r="E157" s="111"/>
      <c r="F157" s="229">
        <f t="shared" si="93"/>
        <v>120</v>
      </c>
      <c r="G157" s="230">
        <v>4</v>
      </c>
      <c r="H157" s="231">
        <f>I157+J157+K157+L157</f>
        <v>56</v>
      </c>
      <c r="I157" s="233"/>
      <c r="J157" s="233">
        <v>18</v>
      </c>
      <c r="K157" s="233">
        <v>38</v>
      </c>
      <c r="L157" s="230"/>
      <c r="M157" s="229">
        <f t="shared" si="90"/>
        <v>8</v>
      </c>
      <c r="N157" s="230"/>
      <c r="O157" s="234">
        <f t="shared" si="91"/>
        <v>56</v>
      </c>
      <c r="P157" s="109"/>
      <c r="Q157" s="108"/>
      <c r="R157" s="229"/>
      <c r="S157" s="230"/>
      <c r="T157" s="229"/>
      <c r="U157" s="230"/>
      <c r="V157" s="229">
        <v>4</v>
      </c>
      <c r="W157" s="71"/>
      <c r="X157" s="59"/>
      <c r="Y157" s="59" t="b">
        <f t="shared" si="81"/>
        <v>1</v>
      </c>
      <c r="Z157" s="59" t="b">
        <f t="shared" si="83"/>
        <v>1</v>
      </c>
      <c r="AA157" s="59" t="b">
        <f t="shared" si="84"/>
        <v>1</v>
      </c>
      <c r="AB157" s="59" t="b">
        <f t="shared" si="82"/>
        <v>1</v>
      </c>
      <c r="AD157" s="483">
        <f t="shared" si="85"/>
        <v>0</v>
      </c>
      <c r="AE157" s="282">
        <f t="shared" si="85"/>
        <v>0</v>
      </c>
      <c r="AF157" s="282">
        <f t="shared" si="85"/>
        <v>0</v>
      </c>
      <c r="AG157" s="282">
        <f t="shared" si="85"/>
        <v>0</v>
      </c>
      <c r="AH157" s="282">
        <f t="shared" si="85"/>
        <v>0</v>
      </c>
      <c r="AI157" s="282">
        <f t="shared" si="85"/>
        <v>0</v>
      </c>
      <c r="AJ157" s="282">
        <f t="shared" si="85"/>
        <v>56</v>
      </c>
      <c r="AK157" s="282">
        <f t="shared" si="85"/>
        <v>0</v>
      </c>
      <c r="AL157" s="485" t="b">
        <f t="shared" si="86"/>
        <v>1</v>
      </c>
      <c r="AM157" s="59">
        <f t="shared" si="87"/>
        <v>56</v>
      </c>
      <c r="AN157" s="59" t="b">
        <f t="shared" si="88"/>
        <v>1</v>
      </c>
    </row>
    <row r="158" spans="1:40" s="59" customFormat="1" ht="18" customHeight="1">
      <c r="A158" s="240" t="s">
        <v>258</v>
      </c>
      <c r="B158" s="241" t="s">
        <v>304</v>
      </c>
      <c r="C158" s="245">
        <v>8</v>
      </c>
      <c r="D158" s="322">
        <v>6.7</v>
      </c>
      <c r="E158" s="251"/>
      <c r="F158" s="245">
        <f>SUM(F159:F161)</f>
        <v>300</v>
      </c>
      <c r="G158" s="246">
        <f aca="true" t="shared" si="94" ref="G158:O158">SUM(G159:G161)</f>
        <v>10</v>
      </c>
      <c r="H158" s="245">
        <f t="shared" si="94"/>
        <v>140</v>
      </c>
      <c r="I158" s="243">
        <f t="shared" si="94"/>
        <v>30</v>
      </c>
      <c r="J158" s="243">
        <f t="shared" si="94"/>
        <v>24</v>
      </c>
      <c r="K158" s="243">
        <f t="shared" si="94"/>
        <v>86</v>
      </c>
      <c r="L158" s="246">
        <f t="shared" si="94"/>
        <v>0</v>
      </c>
      <c r="M158" s="245">
        <f t="shared" si="94"/>
        <v>20</v>
      </c>
      <c r="N158" s="246">
        <f t="shared" si="94"/>
        <v>30</v>
      </c>
      <c r="O158" s="255">
        <f t="shared" si="94"/>
        <v>110</v>
      </c>
      <c r="P158" s="245"/>
      <c r="Q158" s="246"/>
      <c r="R158" s="245"/>
      <c r="S158" s="246"/>
      <c r="T158" s="245"/>
      <c r="U158" s="246">
        <f>SUM(U159:U161)</f>
        <v>4</v>
      </c>
      <c r="V158" s="245">
        <f>SUM(V159:V161)</f>
        <v>3</v>
      </c>
      <c r="W158" s="246">
        <f>SUM(W159:W161)</f>
        <v>3</v>
      </c>
      <c r="Y158" s="59" t="b">
        <f t="shared" si="81"/>
        <v>1</v>
      </c>
      <c r="Z158" s="59" t="b">
        <f t="shared" si="83"/>
        <v>1</v>
      </c>
      <c r="AA158" s="59" t="b">
        <f t="shared" si="84"/>
        <v>1</v>
      </c>
      <c r="AB158" s="59" t="b">
        <f t="shared" si="82"/>
        <v>1</v>
      </c>
      <c r="AD158" s="127">
        <f t="shared" si="85"/>
        <v>0</v>
      </c>
      <c r="AE158" s="116">
        <f t="shared" si="85"/>
        <v>0</v>
      </c>
      <c r="AF158" s="116">
        <f t="shared" si="85"/>
        <v>0</v>
      </c>
      <c r="AG158" s="116">
        <f t="shared" si="85"/>
        <v>0</v>
      </c>
      <c r="AH158" s="116">
        <f t="shared" si="85"/>
        <v>0</v>
      </c>
      <c r="AI158" s="116">
        <f t="shared" si="85"/>
        <v>56</v>
      </c>
      <c r="AJ158" s="116">
        <f t="shared" si="85"/>
        <v>42</v>
      </c>
      <c r="AK158" s="116">
        <f t="shared" si="85"/>
        <v>42</v>
      </c>
      <c r="AL158" s="366" t="b">
        <f t="shared" si="86"/>
        <v>1</v>
      </c>
      <c r="AM158" s="59">
        <f t="shared" si="87"/>
        <v>140</v>
      </c>
      <c r="AN158" s="59" t="b">
        <f t="shared" si="88"/>
        <v>1</v>
      </c>
    </row>
    <row r="159" spans="1:40" s="62" customFormat="1" ht="18">
      <c r="A159" s="568"/>
      <c r="B159" s="226" t="s">
        <v>356</v>
      </c>
      <c r="C159" s="106"/>
      <c r="D159" s="107"/>
      <c r="E159" s="111"/>
      <c r="F159" s="229">
        <f t="shared" si="93"/>
        <v>120</v>
      </c>
      <c r="G159" s="230">
        <v>4</v>
      </c>
      <c r="H159" s="231">
        <f>I159+J159+K159+L159</f>
        <v>56</v>
      </c>
      <c r="I159" s="233">
        <v>10</v>
      </c>
      <c r="J159" s="233">
        <v>8</v>
      </c>
      <c r="K159" s="233">
        <v>38</v>
      </c>
      <c r="L159" s="230"/>
      <c r="M159" s="229">
        <f t="shared" si="90"/>
        <v>8</v>
      </c>
      <c r="N159" s="230">
        <v>10</v>
      </c>
      <c r="O159" s="234">
        <f t="shared" si="91"/>
        <v>46</v>
      </c>
      <c r="P159" s="109"/>
      <c r="Q159" s="108"/>
      <c r="R159" s="109"/>
      <c r="S159" s="595"/>
      <c r="T159" s="40"/>
      <c r="U159" s="276">
        <v>4</v>
      </c>
      <c r="V159" s="277"/>
      <c r="W159" s="276"/>
      <c r="X159" s="59"/>
      <c r="Y159" s="59" t="b">
        <f t="shared" si="81"/>
        <v>1</v>
      </c>
      <c r="Z159" s="59" t="b">
        <f t="shared" si="83"/>
        <v>1</v>
      </c>
      <c r="AA159" s="59" t="b">
        <f t="shared" si="84"/>
        <v>1</v>
      </c>
      <c r="AB159" s="59" t="b">
        <f t="shared" si="82"/>
        <v>1</v>
      </c>
      <c r="AD159" s="483">
        <f t="shared" si="85"/>
        <v>0</v>
      </c>
      <c r="AE159" s="282">
        <f t="shared" si="85"/>
        <v>0</v>
      </c>
      <c r="AF159" s="282">
        <f t="shared" si="85"/>
        <v>0</v>
      </c>
      <c r="AG159" s="282">
        <f t="shared" si="85"/>
        <v>0</v>
      </c>
      <c r="AH159" s="282">
        <f t="shared" si="85"/>
        <v>0</v>
      </c>
      <c r="AI159" s="282">
        <f t="shared" si="85"/>
        <v>56</v>
      </c>
      <c r="AJ159" s="282">
        <f t="shared" si="85"/>
        <v>0</v>
      </c>
      <c r="AK159" s="282">
        <f t="shared" si="85"/>
        <v>0</v>
      </c>
      <c r="AL159" s="485" t="b">
        <f t="shared" si="86"/>
        <v>1</v>
      </c>
      <c r="AM159" s="59">
        <f t="shared" si="87"/>
        <v>56</v>
      </c>
      <c r="AN159" s="59" t="b">
        <f t="shared" si="88"/>
        <v>1</v>
      </c>
    </row>
    <row r="160" spans="1:40" s="541" customFormat="1" ht="18">
      <c r="A160" s="566"/>
      <c r="B160" s="226" t="s">
        <v>357</v>
      </c>
      <c r="C160" s="106"/>
      <c r="D160" s="107"/>
      <c r="E160" s="111"/>
      <c r="F160" s="229">
        <f t="shared" si="93"/>
        <v>90</v>
      </c>
      <c r="G160" s="230">
        <v>3</v>
      </c>
      <c r="H160" s="231">
        <f>I160+J160+K160+L160</f>
        <v>42</v>
      </c>
      <c r="I160" s="233">
        <v>10</v>
      </c>
      <c r="J160" s="233">
        <v>8</v>
      </c>
      <c r="K160" s="233">
        <v>24</v>
      </c>
      <c r="L160" s="230"/>
      <c r="M160" s="229">
        <f t="shared" si="90"/>
        <v>6</v>
      </c>
      <c r="N160" s="230">
        <v>10</v>
      </c>
      <c r="O160" s="234">
        <f t="shared" si="91"/>
        <v>32</v>
      </c>
      <c r="P160" s="109"/>
      <c r="Q160" s="108"/>
      <c r="R160" s="109"/>
      <c r="S160" s="595"/>
      <c r="T160" s="40"/>
      <c r="U160" s="230"/>
      <c r="V160" s="277">
        <v>3</v>
      </c>
      <c r="W160" s="276"/>
      <c r="X160" s="59"/>
      <c r="Y160" s="59" t="b">
        <f t="shared" si="81"/>
        <v>1</v>
      </c>
      <c r="Z160" s="59" t="b">
        <f t="shared" si="83"/>
        <v>1</v>
      </c>
      <c r="AA160" s="59" t="b">
        <f t="shared" si="84"/>
        <v>1</v>
      </c>
      <c r="AB160" s="59" t="b">
        <f t="shared" si="82"/>
        <v>1</v>
      </c>
      <c r="AD160" s="483">
        <f t="shared" si="85"/>
        <v>0</v>
      </c>
      <c r="AE160" s="282">
        <f t="shared" si="85"/>
        <v>0</v>
      </c>
      <c r="AF160" s="282">
        <f t="shared" si="85"/>
        <v>0</v>
      </c>
      <c r="AG160" s="282">
        <f t="shared" si="85"/>
        <v>0</v>
      </c>
      <c r="AH160" s="282">
        <f t="shared" si="85"/>
        <v>0</v>
      </c>
      <c r="AI160" s="282">
        <f t="shared" si="85"/>
        <v>0</v>
      </c>
      <c r="AJ160" s="282">
        <f t="shared" si="85"/>
        <v>42</v>
      </c>
      <c r="AK160" s="282">
        <f t="shared" si="85"/>
        <v>0</v>
      </c>
      <c r="AL160" s="485" t="b">
        <f t="shared" si="86"/>
        <v>1</v>
      </c>
      <c r="AM160" s="59">
        <f t="shared" si="87"/>
        <v>42</v>
      </c>
      <c r="AN160" s="59" t="b">
        <f t="shared" si="88"/>
        <v>1</v>
      </c>
    </row>
    <row r="161" spans="1:40" s="541" customFormat="1" ht="18" thickBot="1">
      <c r="A161" s="575"/>
      <c r="B161" s="521" t="s">
        <v>358</v>
      </c>
      <c r="C161" s="597"/>
      <c r="D161" s="598"/>
      <c r="E161" s="524"/>
      <c r="F161" s="509">
        <f t="shared" si="93"/>
        <v>90</v>
      </c>
      <c r="G161" s="510">
        <v>3</v>
      </c>
      <c r="H161" s="511">
        <f>I161+J161+K161+L161</f>
        <v>42</v>
      </c>
      <c r="I161" s="512">
        <v>10</v>
      </c>
      <c r="J161" s="512">
        <v>8</v>
      </c>
      <c r="K161" s="512">
        <v>24</v>
      </c>
      <c r="L161" s="510"/>
      <c r="M161" s="509">
        <f t="shared" si="90"/>
        <v>6</v>
      </c>
      <c r="N161" s="510">
        <v>10</v>
      </c>
      <c r="O161" s="513">
        <f t="shared" si="91"/>
        <v>32</v>
      </c>
      <c r="P161" s="569"/>
      <c r="Q161" s="570"/>
      <c r="R161" s="569"/>
      <c r="S161" s="596"/>
      <c r="T161" s="569"/>
      <c r="U161" s="510"/>
      <c r="V161" s="523"/>
      <c r="W161" s="522">
        <v>3</v>
      </c>
      <c r="X161" s="59"/>
      <c r="Y161" s="59" t="b">
        <f t="shared" si="81"/>
        <v>1</v>
      </c>
      <c r="Z161" s="59" t="b">
        <f t="shared" si="83"/>
        <v>1</v>
      </c>
      <c r="AA161" s="59" t="b">
        <f t="shared" si="84"/>
        <v>1</v>
      </c>
      <c r="AB161" s="59" t="b">
        <f t="shared" si="82"/>
        <v>1</v>
      </c>
      <c r="AD161" s="601">
        <f t="shared" si="85"/>
        <v>0</v>
      </c>
      <c r="AE161" s="602">
        <f t="shared" si="85"/>
        <v>0</v>
      </c>
      <c r="AF161" s="602">
        <f t="shared" si="85"/>
        <v>0</v>
      </c>
      <c r="AG161" s="602">
        <f t="shared" si="85"/>
        <v>0</v>
      </c>
      <c r="AH161" s="602">
        <f t="shared" si="85"/>
        <v>0</v>
      </c>
      <c r="AI161" s="602">
        <f t="shared" si="85"/>
        <v>0</v>
      </c>
      <c r="AJ161" s="602">
        <f t="shared" si="85"/>
        <v>0</v>
      </c>
      <c r="AK161" s="602">
        <f t="shared" si="85"/>
        <v>42</v>
      </c>
      <c r="AL161" s="576" t="b">
        <f t="shared" si="86"/>
        <v>1</v>
      </c>
      <c r="AM161" s="59"/>
      <c r="AN161" s="59"/>
    </row>
    <row r="162" spans="1:28" s="131" customFormat="1" ht="18" thickBot="1">
      <c r="A162" s="542" t="s">
        <v>259</v>
      </c>
      <c r="B162" s="609"/>
      <c r="C162" s="515"/>
      <c r="D162" s="515"/>
      <c r="E162" s="515"/>
      <c r="F162" s="515"/>
      <c r="G162" s="515"/>
      <c r="H162" s="515"/>
      <c r="I162" s="515"/>
      <c r="J162" s="515"/>
      <c r="K162" s="515"/>
      <c r="L162" s="515"/>
      <c r="M162" s="515"/>
      <c r="N162" s="515"/>
      <c r="O162" s="515"/>
      <c r="P162" s="515"/>
      <c r="Q162" s="515"/>
      <c r="R162" s="515"/>
      <c r="S162" s="515"/>
      <c r="T162" s="515"/>
      <c r="U162" s="515"/>
      <c r="V162" s="515"/>
      <c r="W162" s="610"/>
      <c r="X162" s="59"/>
      <c r="Y162" s="59"/>
      <c r="Z162" s="59"/>
      <c r="AA162" s="59"/>
      <c r="AB162" s="59"/>
    </row>
    <row r="163" spans="1:40" s="541" customFormat="1" ht="18" thickBot="1">
      <c r="A163" s="577" t="s">
        <v>350</v>
      </c>
      <c r="B163" s="635" t="s">
        <v>147</v>
      </c>
      <c r="C163" s="636"/>
      <c r="D163" s="637">
        <v>8</v>
      </c>
      <c r="E163" s="638"/>
      <c r="F163" s="639">
        <f>G163*30</f>
        <v>180</v>
      </c>
      <c r="G163" s="574">
        <v>6</v>
      </c>
      <c r="H163" s="640"/>
      <c r="I163" s="637"/>
      <c r="J163" s="637"/>
      <c r="K163" s="637"/>
      <c r="L163" s="638"/>
      <c r="M163" s="636"/>
      <c r="N163" s="641"/>
      <c r="O163" s="528">
        <f>F163-H163-N163-M163</f>
        <v>180</v>
      </c>
      <c r="P163" s="571"/>
      <c r="Q163" s="572"/>
      <c r="R163" s="573"/>
      <c r="S163" s="574"/>
      <c r="T163" s="636"/>
      <c r="U163" s="641"/>
      <c r="V163" s="640"/>
      <c r="W163" s="641">
        <v>6</v>
      </c>
      <c r="X163" s="59"/>
      <c r="Y163" s="59" t="b">
        <f t="shared" si="81"/>
        <v>1</v>
      </c>
      <c r="Z163" s="59"/>
      <c r="AA163" s="59" t="b">
        <f>H163=I163+J163+K163+L163</f>
        <v>1</v>
      </c>
      <c r="AB163" s="59" t="b">
        <f t="shared" si="82"/>
        <v>1</v>
      </c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59"/>
      <c r="AN163" s="59"/>
    </row>
    <row r="164" spans="1:40" s="59" customFormat="1" ht="21.75" customHeight="1" thickBot="1">
      <c r="A164" s="740" t="s">
        <v>149</v>
      </c>
      <c r="B164" s="741"/>
      <c r="C164" s="401">
        <v>3</v>
      </c>
      <c r="D164" s="401">
        <v>11</v>
      </c>
      <c r="E164" s="401">
        <v>0</v>
      </c>
      <c r="F164" s="401">
        <f>SUM(F146:F147,F152,F158,F163)</f>
        <v>1800</v>
      </c>
      <c r="G164" s="401">
        <f aca="true" t="shared" si="95" ref="G164:W164">SUM(G146:G147,G152,G158,G163)</f>
        <v>60</v>
      </c>
      <c r="H164" s="401">
        <f t="shared" si="95"/>
        <v>756</v>
      </c>
      <c r="I164" s="401">
        <f t="shared" si="95"/>
        <v>128</v>
      </c>
      <c r="J164" s="401">
        <f t="shared" si="95"/>
        <v>190</v>
      </c>
      <c r="K164" s="401">
        <f t="shared" si="95"/>
        <v>438</v>
      </c>
      <c r="L164" s="401">
        <f t="shared" si="95"/>
        <v>0</v>
      </c>
      <c r="M164" s="401">
        <f t="shared" si="95"/>
        <v>108</v>
      </c>
      <c r="N164" s="401">
        <f t="shared" si="95"/>
        <v>90</v>
      </c>
      <c r="O164" s="401">
        <f t="shared" si="95"/>
        <v>846</v>
      </c>
      <c r="P164" s="401">
        <f>SUM(P146:P147,P152,P158,P163)</f>
        <v>0</v>
      </c>
      <c r="Q164" s="401">
        <f t="shared" si="95"/>
        <v>0</v>
      </c>
      <c r="R164" s="401">
        <f t="shared" si="95"/>
        <v>11</v>
      </c>
      <c r="S164" s="401">
        <f t="shared" si="95"/>
        <v>11</v>
      </c>
      <c r="T164" s="401">
        <f t="shared" si="95"/>
        <v>9</v>
      </c>
      <c r="U164" s="401">
        <f t="shared" si="95"/>
        <v>13</v>
      </c>
      <c r="V164" s="401">
        <f t="shared" si="95"/>
        <v>7</v>
      </c>
      <c r="W164" s="401">
        <f t="shared" si="95"/>
        <v>9</v>
      </c>
      <c r="Y164" s="59" t="b">
        <f t="shared" si="81"/>
        <v>1</v>
      </c>
      <c r="AA164" s="59" t="b">
        <f>H164=I164+J164+K164+L164</f>
        <v>1</v>
      </c>
      <c r="AB164" s="59" t="b">
        <f t="shared" si="82"/>
        <v>1</v>
      </c>
      <c r="AM164" s="273">
        <f>AM146+AM147+AM152+AM158</f>
        <v>756</v>
      </c>
      <c r="AN164" s="59" t="b">
        <f>AM164=H164</f>
        <v>1</v>
      </c>
    </row>
    <row r="165" spans="1:23" s="59" customFormat="1" ht="21.75" customHeight="1">
      <c r="A165" s="516"/>
      <c r="B165" s="517"/>
      <c r="C165" s="518"/>
      <c r="D165" s="518"/>
      <c r="E165" s="518"/>
      <c r="F165" s="518"/>
      <c r="G165" s="518"/>
      <c r="H165" s="518"/>
      <c r="I165" s="518"/>
      <c r="J165" s="518"/>
      <c r="K165" s="518"/>
      <c r="L165" s="518"/>
      <c r="M165" s="518"/>
      <c r="N165" s="518"/>
      <c r="O165" s="518"/>
      <c r="P165" s="518"/>
      <c r="Q165" s="518"/>
      <c r="R165" s="518"/>
      <c r="S165" s="518"/>
      <c r="T165" s="518"/>
      <c r="U165" s="518"/>
      <c r="V165" s="518"/>
      <c r="W165" s="519"/>
    </row>
    <row r="166" spans="1:40" s="478" customFormat="1" ht="21" customHeight="1" thickBot="1">
      <c r="A166" s="752" t="s">
        <v>351</v>
      </c>
      <c r="B166" s="753"/>
      <c r="C166" s="753"/>
      <c r="D166" s="753"/>
      <c r="E166" s="753"/>
      <c r="F166" s="753"/>
      <c r="G166" s="753"/>
      <c r="H166" s="753"/>
      <c r="I166" s="520"/>
      <c r="J166" s="520"/>
      <c r="K166" s="520"/>
      <c r="L166" s="520"/>
      <c r="M166" s="520"/>
      <c r="N166" s="520"/>
      <c r="O166" s="520"/>
      <c r="P166" s="520"/>
      <c r="Q166" s="520"/>
      <c r="R166" s="476"/>
      <c r="S166" s="476"/>
      <c r="T166" s="476"/>
      <c r="U166" s="476"/>
      <c r="V166" s="476"/>
      <c r="W166" s="477"/>
      <c r="X166" s="59"/>
      <c r="Y166" s="59"/>
      <c r="Z166" s="59"/>
      <c r="AA166" s="59"/>
      <c r="AB166" s="59"/>
      <c r="AM166" s="59"/>
      <c r="AN166" s="59"/>
    </row>
    <row r="167" spans="1:40" s="62" customFormat="1" ht="18" thickBot="1">
      <c r="A167" s="543" t="s">
        <v>352</v>
      </c>
      <c r="B167" s="531" t="s">
        <v>353</v>
      </c>
      <c r="C167" s="544" t="s">
        <v>312</v>
      </c>
      <c r="D167" s="526" t="s">
        <v>156</v>
      </c>
      <c r="E167" s="527"/>
      <c r="F167" s="532">
        <f>G167*30</f>
        <v>1800</v>
      </c>
      <c r="G167" s="533">
        <v>60</v>
      </c>
      <c r="H167" s="534">
        <f>I167+J167+K167+L167</f>
        <v>840</v>
      </c>
      <c r="I167" s="535">
        <v>280</v>
      </c>
      <c r="J167" s="535">
        <v>280</v>
      </c>
      <c r="K167" s="535">
        <v>280</v>
      </c>
      <c r="L167" s="535"/>
      <c r="M167" s="536">
        <f>G167*2</f>
        <v>120</v>
      </c>
      <c r="N167" s="545">
        <v>90</v>
      </c>
      <c r="O167" s="528">
        <f>F167-H167-N167-M167</f>
        <v>750</v>
      </c>
      <c r="P167" s="538"/>
      <c r="Q167" s="537"/>
      <c r="R167" s="534">
        <v>11</v>
      </c>
      <c r="S167" s="539">
        <v>11</v>
      </c>
      <c r="T167" s="540">
        <v>9</v>
      </c>
      <c r="U167" s="539">
        <v>13</v>
      </c>
      <c r="V167" s="546">
        <v>7</v>
      </c>
      <c r="W167" s="539">
        <v>9</v>
      </c>
      <c r="X167" s="59"/>
      <c r="Y167" s="59" t="b">
        <f t="shared" si="81"/>
        <v>1</v>
      </c>
      <c r="Z167" s="59" t="b">
        <f t="shared" si="83"/>
        <v>1</v>
      </c>
      <c r="AA167" s="59" t="b">
        <f>H167=I167+J167+K167+L167</f>
        <v>1</v>
      </c>
      <c r="AB167" s="59" t="b">
        <f t="shared" si="82"/>
        <v>1</v>
      </c>
      <c r="AD167" s="144">
        <f aca="true" t="shared" si="96" ref="AD167:AK167">P167*14</f>
        <v>0</v>
      </c>
      <c r="AE167" s="547">
        <f t="shared" si="96"/>
        <v>0</v>
      </c>
      <c r="AF167" s="547">
        <f t="shared" si="96"/>
        <v>154</v>
      </c>
      <c r="AG167" s="547">
        <f t="shared" si="96"/>
        <v>154</v>
      </c>
      <c r="AH167" s="547">
        <f t="shared" si="96"/>
        <v>126</v>
      </c>
      <c r="AI167" s="547">
        <f t="shared" si="96"/>
        <v>182</v>
      </c>
      <c r="AJ167" s="547">
        <f t="shared" si="96"/>
        <v>98</v>
      </c>
      <c r="AK167" s="547">
        <f t="shared" si="96"/>
        <v>126</v>
      </c>
      <c r="AL167" s="548" t="b">
        <f>AD167+AE167+AF167+AG167+AH167+AI167+AJ167+AK167=H167</f>
        <v>1</v>
      </c>
      <c r="AM167" s="273">
        <f t="shared" si="87"/>
        <v>840</v>
      </c>
      <c r="AN167" s="59" t="b">
        <f t="shared" si="88"/>
        <v>1</v>
      </c>
    </row>
    <row r="168" spans="1:28" s="59" customFormat="1" ht="21.75" customHeight="1" thickBot="1">
      <c r="A168" s="740" t="s">
        <v>149</v>
      </c>
      <c r="B168" s="741"/>
      <c r="C168" s="401">
        <v>3</v>
      </c>
      <c r="D168" s="401">
        <v>13</v>
      </c>
      <c r="E168" s="401">
        <v>0</v>
      </c>
      <c r="F168" s="401">
        <v>1800</v>
      </c>
      <c r="G168" s="401">
        <v>60</v>
      </c>
      <c r="H168" s="401">
        <f>H167</f>
        <v>840</v>
      </c>
      <c r="I168" s="401">
        <f aca="true" t="shared" si="97" ref="I168:W168">I167</f>
        <v>280</v>
      </c>
      <c r="J168" s="401">
        <f t="shared" si="97"/>
        <v>280</v>
      </c>
      <c r="K168" s="401">
        <f t="shared" si="97"/>
        <v>280</v>
      </c>
      <c r="L168" s="401">
        <f t="shared" si="97"/>
        <v>0</v>
      </c>
      <c r="M168" s="401">
        <f t="shared" si="97"/>
        <v>120</v>
      </c>
      <c r="N168" s="401">
        <f t="shared" si="97"/>
        <v>90</v>
      </c>
      <c r="O168" s="401">
        <f t="shared" si="97"/>
        <v>750</v>
      </c>
      <c r="P168" s="401">
        <f t="shared" si="97"/>
        <v>0</v>
      </c>
      <c r="Q168" s="401">
        <f t="shared" si="97"/>
        <v>0</v>
      </c>
      <c r="R168" s="401">
        <f t="shared" si="97"/>
        <v>11</v>
      </c>
      <c r="S168" s="401">
        <f t="shared" si="97"/>
        <v>11</v>
      </c>
      <c r="T168" s="401">
        <f t="shared" si="97"/>
        <v>9</v>
      </c>
      <c r="U168" s="401">
        <f t="shared" si="97"/>
        <v>13</v>
      </c>
      <c r="V168" s="401">
        <f t="shared" si="97"/>
        <v>7</v>
      </c>
      <c r="W168" s="401">
        <f t="shared" si="97"/>
        <v>9</v>
      </c>
      <c r="Y168" s="59" t="b">
        <f t="shared" si="81"/>
        <v>1</v>
      </c>
      <c r="Z168" s="59" t="b">
        <f t="shared" si="83"/>
        <v>1</v>
      </c>
      <c r="AA168" s="59" t="b">
        <f>H168=I168+J168+K168+L168</f>
        <v>1</v>
      </c>
      <c r="AB168" s="59" t="b">
        <f t="shared" si="82"/>
        <v>1</v>
      </c>
    </row>
    <row r="169" spans="1:40" s="541" customFormat="1" ht="18" thickBot="1">
      <c r="A169" s="549"/>
      <c r="B169" s="550"/>
      <c r="C169" s="529"/>
      <c r="D169" s="529"/>
      <c r="E169" s="529"/>
      <c r="F169" s="551"/>
      <c r="G169" s="551"/>
      <c r="H169" s="530"/>
      <c r="I169" s="530"/>
      <c r="J169" s="530"/>
      <c r="K169" s="530"/>
      <c r="L169" s="530"/>
      <c r="M169" s="552"/>
      <c r="N169" s="553"/>
      <c r="O169" s="530"/>
      <c r="P169" s="553"/>
      <c r="Q169" s="553"/>
      <c r="R169" s="530"/>
      <c r="S169" s="554"/>
      <c r="T169" s="554"/>
      <c r="U169" s="554"/>
      <c r="V169" s="525"/>
      <c r="W169" s="555"/>
      <c r="X169" s="59"/>
      <c r="Y169" s="59"/>
      <c r="Z169" s="59"/>
      <c r="AA169" s="59"/>
      <c r="AB169" s="59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59"/>
      <c r="AN169" s="59"/>
    </row>
    <row r="170" spans="1:40" s="27" customFormat="1" ht="33" customHeight="1" thickBot="1">
      <c r="A170" s="756" t="s">
        <v>150</v>
      </c>
      <c r="B170" s="757"/>
      <c r="C170" s="23">
        <f>C93+C142</f>
        <v>21</v>
      </c>
      <c r="D170" s="23">
        <f>D93+D142</f>
        <v>41</v>
      </c>
      <c r="E170" s="23">
        <f>E93+E142</f>
        <v>3</v>
      </c>
      <c r="F170" s="23">
        <f>F93+F142</f>
        <v>7200</v>
      </c>
      <c r="G170" s="23">
        <f aca="true" t="shared" si="98" ref="G170:V170">G93+G142</f>
        <v>240</v>
      </c>
      <c r="H170" s="23">
        <f t="shared" si="98"/>
        <v>2870</v>
      </c>
      <c r="I170" s="23">
        <f t="shared" si="98"/>
        <v>626</v>
      </c>
      <c r="J170" s="23">
        <f t="shared" si="98"/>
        <v>1326</v>
      </c>
      <c r="K170" s="23">
        <f t="shared" si="98"/>
        <v>642</v>
      </c>
      <c r="L170" s="23">
        <f t="shared" si="98"/>
        <v>276</v>
      </c>
      <c r="M170" s="23">
        <f t="shared" si="98"/>
        <v>396</v>
      </c>
      <c r="N170" s="23">
        <f t="shared" si="98"/>
        <v>750</v>
      </c>
      <c r="O170" s="23">
        <f t="shared" si="98"/>
        <v>3184</v>
      </c>
      <c r="P170" s="23">
        <f t="shared" si="98"/>
        <v>30</v>
      </c>
      <c r="Q170" s="23">
        <f t="shared" si="98"/>
        <v>30</v>
      </c>
      <c r="R170" s="23">
        <f t="shared" si="98"/>
        <v>30</v>
      </c>
      <c r="S170" s="23">
        <f t="shared" si="98"/>
        <v>30</v>
      </c>
      <c r="T170" s="23">
        <f t="shared" si="98"/>
        <v>30</v>
      </c>
      <c r="U170" s="23">
        <f t="shared" si="98"/>
        <v>30</v>
      </c>
      <c r="V170" s="23">
        <f t="shared" si="98"/>
        <v>30</v>
      </c>
      <c r="W170" s="23">
        <f>W93+W142</f>
        <v>30</v>
      </c>
      <c r="X170" s="364"/>
      <c r="Y170" s="59" t="b">
        <f t="shared" si="81"/>
        <v>1</v>
      </c>
      <c r="Z170" s="59"/>
      <c r="AA170" s="59" t="b">
        <f>H170=I170+J170+K170+L170</f>
        <v>1</v>
      </c>
      <c r="AB170" s="59" t="b">
        <f t="shared" si="82"/>
        <v>1</v>
      </c>
      <c r="AD170" s="198">
        <f>SUM(AD12,AD17:AD18,AD21:AD22,AD26,AD36,AD42,AD46,AD51:AD52,AD56,AD61,AD69:AD70,AD74,AD126:AD127,AD131,AD135:AD137)</f>
        <v>434</v>
      </c>
      <c r="AE170" s="198">
        <f aca="true" t="shared" si="99" ref="AE170:AK170">SUM(AE12,AE17:AE18,AE21:AE22,AE26,AE36,AE42,AE46,AE51:AE52,AE56,AE61,AE69:AE70,AE74,AE126:AE127,AE131,AE135:AE137)</f>
        <v>382</v>
      </c>
      <c r="AF170" s="198">
        <f t="shared" si="99"/>
        <v>436</v>
      </c>
      <c r="AG170" s="198">
        <f t="shared" si="99"/>
        <v>350</v>
      </c>
      <c r="AH170" s="198">
        <f t="shared" si="99"/>
        <v>418</v>
      </c>
      <c r="AI170" s="198">
        <f t="shared" si="99"/>
        <v>354</v>
      </c>
      <c r="AJ170" s="198">
        <f t="shared" si="99"/>
        <v>300</v>
      </c>
      <c r="AK170" s="198">
        <f t="shared" si="99"/>
        <v>196</v>
      </c>
      <c r="AL170" s="116" t="b">
        <f>AD170+AE170+AF170+AG170+AH170+AI170+AJ170+AK170=H170</f>
        <v>1</v>
      </c>
      <c r="AM170" s="273">
        <f t="shared" si="87"/>
        <v>2870</v>
      </c>
      <c r="AN170" s="59" t="b">
        <f t="shared" si="88"/>
        <v>1</v>
      </c>
    </row>
    <row r="171" spans="1:37" ht="17.25" customHeight="1">
      <c r="A171" s="556"/>
      <c r="B171" s="556"/>
      <c r="C171" s="556"/>
      <c r="D171" s="556"/>
      <c r="E171" s="556"/>
      <c r="F171" s="556"/>
      <c r="G171" s="556"/>
      <c r="H171" s="556"/>
      <c r="I171" s="556"/>
      <c r="J171" s="26"/>
      <c r="K171" s="24"/>
      <c r="L171" s="24"/>
      <c r="M171" s="26"/>
      <c r="N171" s="26"/>
      <c r="O171" s="26"/>
      <c r="P171" s="26"/>
      <c r="Q171" s="26"/>
      <c r="R171" s="25"/>
      <c r="S171" s="25"/>
      <c r="T171" s="25"/>
      <c r="U171" s="25"/>
      <c r="V171" s="25"/>
      <c r="W171" s="25"/>
      <c r="AD171" s="557">
        <f aca="true" t="shared" si="100" ref="AD171:AK171">AD170/AD10</f>
        <v>24.11111111111111</v>
      </c>
      <c r="AE171" s="557">
        <f t="shared" si="100"/>
        <v>23.875</v>
      </c>
      <c r="AF171" s="557">
        <f t="shared" si="100"/>
        <v>24.22222222222222</v>
      </c>
      <c r="AG171" s="557">
        <f t="shared" si="100"/>
        <v>25</v>
      </c>
      <c r="AH171" s="557">
        <f t="shared" si="100"/>
        <v>23.22222222222222</v>
      </c>
      <c r="AI171" s="557">
        <f t="shared" si="100"/>
        <v>23.6</v>
      </c>
      <c r="AJ171" s="557">
        <f t="shared" si="100"/>
        <v>25</v>
      </c>
      <c r="AK171" s="557">
        <f t="shared" si="100"/>
        <v>28</v>
      </c>
    </row>
    <row r="172" spans="1:23" ht="17.25" customHeight="1">
      <c r="A172" s="26" t="s">
        <v>44</v>
      </c>
      <c r="B172" s="556"/>
      <c r="C172" s="556"/>
      <c r="D172" s="556"/>
      <c r="E172" s="556"/>
      <c r="F172" s="556"/>
      <c r="G172" s="556"/>
      <c r="H172" s="556"/>
      <c r="I172" s="556"/>
      <c r="J172" s="26"/>
      <c r="K172" s="24"/>
      <c r="L172" s="24"/>
      <c r="M172" s="26"/>
      <c r="N172" s="26"/>
      <c r="O172" s="26"/>
      <c r="P172" s="26"/>
      <c r="Q172" s="26"/>
      <c r="R172" s="25"/>
      <c r="S172" s="25"/>
      <c r="T172" s="25"/>
      <c r="U172" s="25"/>
      <c r="V172" s="25"/>
      <c r="W172" s="25"/>
    </row>
    <row r="173" spans="1:23" ht="15" customHeight="1">
      <c r="A173" s="758" t="s">
        <v>57</v>
      </c>
      <c r="B173" s="758"/>
      <c r="C173" s="758"/>
      <c r="D173" s="758"/>
      <c r="E173" s="758"/>
      <c r="F173" s="758"/>
      <c r="G173" s="758"/>
      <c r="H173" s="758"/>
      <c r="I173" s="758"/>
      <c r="J173" s="758"/>
      <c r="K173" s="758"/>
      <c r="L173" s="758"/>
      <c r="M173" s="758"/>
      <c r="N173" s="758"/>
      <c r="O173" s="558" t="s">
        <v>0</v>
      </c>
      <c r="P173" s="559" t="s">
        <v>35</v>
      </c>
      <c r="Q173" s="559" t="s">
        <v>36</v>
      </c>
      <c r="R173" s="559" t="s">
        <v>37</v>
      </c>
      <c r="S173" s="559" t="s">
        <v>38</v>
      </c>
      <c r="T173" s="35" t="s">
        <v>39</v>
      </c>
      <c r="U173" s="559" t="s">
        <v>40</v>
      </c>
      <c r="V173" s="559" t="s">
        <v>41</v>
      </c>
      <c r="W173" s="559" t="s">
        <v>42</v>
      </c>
    </row>
    <row r="174" spans="1:38" ht="15" customHeight="1">
      <c r="A174" s="759" t="s">
        <v>45</v>
      </c>
      <c r="B174" s="759"/>
      <c r="C174" s="759"/>
      <c r="D174" s="759"/>
      <c r="E174" s="759"/>
      <c r="F174" s="759"/>
      <c r="G174" s="759"/>
      <c r="H174" s="759"/>
      <c r="I174" s="759"/>
      <c r="J174" s="759"/>
      <c r="K174" s="759"/>
      <c r="L174" s="759"/>
      <c r="M174" s="759"/>
      <c r="N174" s="759"/>
      <c r="O174" s="560">
        <f>AVERAGE(P174:W174)</f>
        <v>24.628819444444446</v>
      </c>
      <c r="P174" s="561">
        <f>AD171</f>
        <v>24.11111111111111</v>
      </c>
      <c r="Q174" s="561">
        <f aca="true" t="shared" si="101" ref="Q174:W174">AE171</f>
        <v>23.875</v>
      </c>
      <c r="R174" s="561">
        <f t="shared" si="101"/>
        <v>24.22222222222222</v>
      </c>
      <c r="S174" s="561">
        <f t="shared" si="101"/>
        <v>25</v>
      </c>
      <c r="T174" s="561">
        <f t="shared" si="101"/>
        <v>23.22222222222222</v>
      </c>
      <c r="U174" s="561">
        <f t="shared" si="101"/>
        <v>23.6</v>
      </c>
      <c r="V174" s="561">
        <f t="shared" si="101"/>
        <v>25</v>
      </c>
      <c r="W174" s="561">
        <f t="shared" si="101"/>
        <v>28</v>
      </c>
      <c r="AD174" s="27"/>
      <c r="AE174" s="27"/>
      <c r="AF174" s="27"/>
      <c r="AG174" s="27"/>
      <c r="AH174" s="27"/>
      <c r="AI174" s="27"/>
      <c r="AJ174" s="27"/>
      <c r="AK174" s="27"/>
      <c r="AL174" s="116"/>
    </row>
    <row r="175" spans="1:37" ht="15" customHeight="1">
      <c r="A175" s="759" t="s">
        <v>46</v>
      </c>
      <c r="B175" s="759"/>
      <c r="C175" s="759"/>
      <c r="D175" s="759"/>
      <c r="E175" s="759"/>
      <c r="F175" s="759"/>
      <c r="G175" s="759"/>
      <c r="H175" s="759"/>
      <c r="I175" s="759"/>
      <c r="J175" s="759"/>
      <c r="K175" s="759"/>
      <c r="L175" s="759"/>
      <c r="M175" s="759"/>
      <c r="N175" s="759"/>
      <c r="O175" s="560">
        <f>SUM(P175:W175)</f>
        <v>240</v>
      </c>
      <c r="P175" s="561">
        <f>P170</f>
        <v>30</v>
      </c>
      <c r="Q175" s="561">
        <f aca="true" t="shared" si="102" ref="Q175:W175">Q170</f>
        <v>30</v>
      </c>
      <c r="R175" s="561">
        <f t="shared" si="102"/>
        <v>30</v>
      </c>
      <c r="S175" s="561">
        <f t="shared" si="102"/>
        <v>30</v>
      </c>
      <c r="T175" s="561">
        <f t="shared" si="102"/>
        <v>30</v>
      </c>
      <c r="U175" s="561">
        <f t="shared" si="102"/>
        <v>30</v>
      </c>
      <c r="V175" s="561">
        <f t="shared" si="102"/>
        <v>30</v>
      </c>
      <c r="W175" s="561">
        <f t="shared" si="102"/>
        <v>30</v>
      </c>
      <c r="AD175" s="199"/>
      <c r="AE175" s="199"/>
      <c r="AF175" s="199"/>
      <c r="AG175" s="199"/>
      <c r="AH175" s="199"/>
      <c r="AI175" s="199"/>
      <c r="AJ175" s="199"/>
      <c r="AK175" s="199"/>
    </row>
    <row r="176" spans="1:23" ht="15" customHeight="1">
      <c r="A176" s="759" t="s">
        <v>151</v>
      </c>
      <c r="B176" s="759"/>
      <c r="C176" s="759"/>
      <c r="D176" s="759"/>
      <c r="E176" s="759"/>
      <c r="F176" s="759"/>
      <c r="G176" s="759"/>
      <c r="H176" s="759"/>
      <c r="I176" s="759"/>
      <c r="J176" s="759"/>
      <c r="K176" s="759"/>
      <c r="L176" s="759"/>
      <c r="M176" s="759"/>
      <c r="N176" s="759"/>
      <c r="O176" s="560">
        <v>21</v>
      </c>
      <c r="P176" s="210">
        <v>3</v>
      </c>
      <c r="Q176" s="210">
        <v>2</v>
      </c>
      <c r="R176" s="210">
        <v>3</v>
      </c>
      <c r="S176" s="210">
        <v>3</v>
      </c>
      <c r="T176" s="210">
        <v>3</v>
      </c>
      <c r="U176" s="210">
        <v>3</v>
      </c>
      <c r="V176" s="210">
        <v>3</v>
      </c>
      <c r="W176" s="210">
        <v>1</v>
      </c>
    </row>
    <row r="177" spans="1:23" ht="15" customHeight="1">
      <c r="A177" s="759" t="s">
        <v>152</v>
      </c>
      <c r="B177" s="759"/>
      <c r="C177" s="759"/>
      <c r="D177" s="759"/>
      <c r="E177" s="759"/>
      <c r="F177" s="759"/>
      <c r="G177" s="759"/>
      <c r="H177" s="759"/>
      <c r="I177" s="759"/>
      <c r="J177" s="759"/>
      <c r="K177" s="759"/>
      <c r="L177" s="759"/>
      <c r="M177" s="759"/>
      <c r="N177" s="759"/>
      <c r="O177" s="560">
        <f>SUM(P177:W177)</f>
        <v>41</v>
      </c>
      <c r="P177" s="210">
        <v>4</v>
      </c>
      <c r="Q177" s="210">
        <v>8</v>
      </c>
      <c r="R177" s="210">
        <v>3</v>
      </c>
      <c r="S177" s="210">
        <v>6</v>
      </c>
      <c r="T177" s="210">
        <v>4</v>
      </c>
      <c r="U177" s="210">
        <v>6</v>
      </c>
      <c r="V177" s="210">
        <v>4</v>
      </c>
      <c r="W177" s="210">
        <v>6</v>
      </c>
    </row>
    <row r="178" spans="1:23" s="564" customFormat="1" ht="15.75" customHeight="1">
      <c r="A178" s="761" t="s">
        <v>320</v>
      </c>
      <c r="B178" s="761"/>
      <c r="C178" s="761"/>
      <c r="D178" s="761"/>
      <c r="E178" s="761"/>
      <c r="F178" s="761"/>
      <c r="G178" s="761"/>
      <c r="H178" s="761"/>
      <c r="I178" s="761"/>
      <c r="J178" s="761"/>
      <c r="K178" s="761"/>
      <c r="L178" s="761"/>
      <c r="M178" s="761"/>
      <c r="N178" s="761"/>
      <c r="O178" s="562">
        <v>3</v>
      </c>
      <c r="P178" s="563"/>
      <c r="Q178" s="563"/>
      <c r="R178" s="563"/>
      <c r="S178" s="563"/>
      <c r="T178" s="563">
        <v>1</v>
      </c>
      <c r="U178" s="563">
        <v>1</v>
      </c>
      <c r="V178" s="563"/>
      <c r="W178" s="563">
        <v>1</v>
      </c>
    </row>
    <row r="179" spans="1:23" ht="15" customHeight="1">
      <c r="A179" s="759" t="s">
        <v>153</v>
      </c>
      <c r="B179" s="759"/>
      <c r="C179" s="759"/>
      <c r="D179" s="759"/>
      <c r="E179" s="759"/>
      <c r="F179" s="759"/>
      <c r="G179" s="759"/>
      <c r="H179" s="759"/>
      <c r="I179" s="759"/>
      <c r="J179" s="759"/>
      <c r="K179" s="759"/>
      <c r="L179" s="759"/>
      <c r="M179" s="759"/>
      <c r="N179" s="759"/>
      <c r="O179" s="200" t="s">
        <v>190</v>
      </c>
      <c r="P179" s="210"/>
      <c r="Q179" s="210" t="s">
        <v>189</v>
      </c>
      <c r="R179" s="210"/>
      <c r="S179" s="210" t="s">
        <v>189</v>
      </c>
      <c r="T179" s="210"/>
      <c r="U179" s="210"/>
      <c r="V179" s="210"/>
      <c r="W179" s="210"/>
    </row>
    <row r="180" spans="1:23" ht="15">
      <c r="A180" s="759" t="s">
        <v>154</v>
      </c>
      <c r="B180" s="759"/>
      <c r="C180" s="759"/>
      <c r="D180" s="759"/>
      <c r="E180" s="759"/>
      <c r="F180" s="759"/>
      <c r="G180" s="759"/>
      <c r="H180" s="759"/>
      <c r="I180" s="759"/>
      <c r="J180" s="759"/>
      <c r="K180" s="759"/>
      <c r="L180" s="759"/>
      <c r="M180" s="759"/>
      <c r="N180" s="759"/>
      <c r="O180" s="200" t="s">
        <v>321</v>
      </c>
      <c r="P180" s="210"/>
      <c r="Q180" s="210"/>
      <c r="R180" s="210"/>
      <c r="S180" s="210" t="s">
        <v>322</v>
      </c>
      <c r="T180" s="210"/>
      <c r="U180" s="565" t="s">
        <v>189</v>
      </c>
      <c r="V180" s="565" t="s">
        <v>190</v>
      </c>
      <c r="W180" s="565" t="s">
        <v>323</v>
      </c>
    </row>
    <row r="181" spans="1:23" ht="15">
      <c r="A181" s="759" t="s">
        <v>260</v>
      </c>
      <c r="B181" s="759"/>
      <c r="C181" s="759"/>
      <c r="D181" s="759"/>
      <c r="E181" s="759"/>
      <c r="F181" s="759"/>
      <c r="G181" s="759"/>
      <c r="H181" s="759"/>
      <c r="I181" s="759"/>
      <c r="J181" s="759"/>
      <c r="K181" s="759"/>
      <c r="L181" s="759"/>
      <c r="M181" s="759"/>
      <c r="N181" s="759"/>
      <c r="O181" s="200" t="s">
        <v>324</v>
      </c>
      <c r="P181" s="210"/>
      <c r="Q181" s="210"/>
      <c r="R181" s="210"/>
      <c r="S181" s="210"/>
      <c r="T181" s="210"/>
      <c r="U181" s="565"/>
      <c r="V181" s="565"/>
      <c r="W181" s="565"/>
    </row>
    <row r="182" spans="1:23" ht="18" customHeight="1">
      <c r="A182" s="759" t="s">
        <v>155</v>
      </c>
      <c r="B182" s="759"/>
      <c r="C182" s="759"/>
      <c r="D182" s="759"/>
      <c r="E182" s="759"/>
      <c r="F182" s="759"/>
      <c r="G182" s="759"/>
      <c r="H182" s="759"/>
      <c r="I182" s="759"/>
      <c r="J182" s="759"/>
      <c r="K182" s="759"/>
      <c r="L182" s="759"/>
      <c r="M182" s="759"/>
      <c r="N182" s="759"/>
      <c r="O182" s="200" t="s">
        <v>157</v>
      </c>
      <c r="P182" s="210"/>
      <c r="Q182" s="210"/>
      <c r="R182" s="210"/>
      <c r="S182" s="210"/>
      <c r="T182" s="210"/>
      <c r="U182" s="210"/>
      <c r="V182" s="210"/>
      <c r="W182" s="565" t="s">
        <v>157</v>
      </c>
    </row>
    <row r="183" spans="1:23" ht="13.5">
      <c r="A183" s="28"/>
      <c r="B183" s="29"/>
      <c r="C183" s="30"/>
      <c r="D183" s="31"/>
      <c r="E183" s="32"/>
      <c r="F183" s="32"/>
      <c r="G183" s="32"/>
      <c r="H183" s="32"/>
      <c r="I183" s="33"/>
      <c r="J183" s="34"/>
      <c r="K183" s="34"/>
      <c r="L183" s="32"/>
      <c r="M183" s="32"/>
      <c r="N183" s="32"/>
      <c r="O183" s="32"/>
      <c r="P183" s="32"/>
      <c r="Q183" s="34"/>
      <c r="R183" s="34"/>
      <c r="S183" s="34"/>
      <c r="T183" s="34"/>
      <c r="U183" s="34"/>
      <c r="V183" s="34"/>
      <c r="W183" s="34"/>
    </row>
    <row r="184" spans="1:28" s="605" customFormat="1" ht="18" customHeight="1">
      <c r="A184" s="201" t="s">
        <v>365</v>
      </c>
      <c r="B184" s="603"/>
      <c r="C184" s="603"/>
      <c r="D184" s="603"/>
      <c r="E184" s="603"/>
      <c r="F184" s="603"/>
      <c r="G184" s="603"/>
      <c r="H184" s="603"/>
      <c r="I184" s="603"/>
      <c r="J184" s="603"/>
      <c r="K184" s="603"/>
      <c r="L184" s="603"/>
      <c r="M184" s="603"/>
      <c r="N184" s="603"/>
      <c r="O184" s="603"/>
      <c r="P184" s="603"/>
      <c r="Q184" s="603"/>
      <c r="R184" s="603"/>
      <c r="S184" s="603"/>
      <c r="T184" s="603"/>
      <c r="U184" s="603"/>
      <c r="V184" s="604"/>
      <c r="W184" s="604"/>
      <c r="X184" s="604"/>
      <c r="Y184" s="604"/>
      <c r="Z184" s="604"/>
      <c r="AA184" s="604"/>
      <c r="AB184" s="604"/>
    </row>
    <row r="185" spans="1:28" s="605" customFormat="1" ht="18" customHeight="1">
      <c r="A185" s="201" t="s">
        <v>366</v>
      </c>
      <c r="B185" s="603"/>
      <c r="C185" s="603"/>
      <c r="D185" s="603"/>
      <c r="E185" s="603"/>
      <c r="F185" s="603"/>
      <c r="G185" s="603"/>
      <c r="H185" s="603"/>
      <c r="I185" s="603"/>
      <c r="J185" s="603"/>
      <c r="K185" s="603"/>
      <c r="L185" s="603"/>
      <c r="M185" s="603"/>
      <c r="N185" s="603"/>
      <c r="O185" s="603"/>
      <c r="P185" s="603"/>
      <c r="Q185" s="603"/>
      <c r="R185" s="603"/>
      <c r="S185" s="603"/>
      <c r="T185" s="603"/>
      <c r="U185" s="603"/>
      <c r="V185" s="604"/>
      <c r="W185" s="604"/>
      <c r="X185" s="604"/>
      <c r="Y185" s="604"/>
      <c r="Z185" s="604"/>
      <c r="AA185" s="604"/>
      <c r="AB185" s="604"/>
    </row>
    <row r="186" spans="1:25" s="1" customFormat="1" ht="15">
      <c r="A186" s="606"/>
      <c r="B186" s="606"/>
      <c r="C186" s="606"/>
      <c r="D186" s="606"/>
      <c r="E186" s="606"/>
      <c r="F186" s="606"/>
      <c r="G186" s="606"/>
      <c r="H186" s="606"/>
      <c r="I186" s="606"/>
      <c r="J186" s="606"/>
      <c r="K186" s="606"/>
      <c r="L186" s="606"/>
      <c r="M186" s="606"/>
      <c r="N186" s="606"/>
      <c r="O186" s="606"/>
      <c r="P186" s="607"/>
      <c r="Q186" s="608"/>
      <c r="R186" s="608"/>
      <c r="S186" s="608"/>
      <c r="T186" s="608"/>
      <c r="V186" s="11"/>
      <c r="W186" s="11"/>
      <c r="X186" s="11"/>
      <c r="Y186" s="11"/>
    </row>
    <row r="187" spans="1:20" s="203" customFormat="1" ht="18">
      <c r="A187" s="201" t="s">
        <v>327</v>
      </c>
      <c r="B187" s="202"/>
      <c r="C187" s="202"/>
      <c r="D187" s="202"/>
      <c r="E187" s="202"/>
      <c r="F187" s="202"/>
      <c r="G187" s="202"/>
      <c r="H187" s="202"/>
      <c r="I187" s="202"/>
      <c r="J187" s="202"/>
      <c r="K187" s="202"/>
      <c r="L187" s="760" t="s">
        <v>390</v>
      </c>
      <c r="M187" s="760"/>
      <c r="N187" s="760"/>
      <c r="O187" s="760"/>
      <c r="P187" s="760"/>
      <c r="Q187" s="760"/>
      <c r="R187" s="760"/>
      <c r="S187" s="760"/>
      <c r="T187" s="614"/>
    </row>
    <row r="188" spans="1:20" s="203" customFormat="1" ht="18">
      <c r="A188" s="204" t="s">
        <v>391</v>
      </c>
      <c r="B188" s="202"/>
      <c r="C188" s="202"/>
      <c r="D188" s="202"/>
      <c r="E188" s="202"/>
      <c r="F188" s="202"/>
      <c r="G188" s="202"/>
      <c r="H188" s="202"/>
      <c r="I188" s="202"/>
      <c r="J188" s="202"/>
      <c r="K188" s="202"/>
      <c r="L188" s="760" t="s">
        <v>50</v>
      </c>
      <c r="M188" s="760"/>
      <c r="N188" s="760"/>
      <c r="O188" s="760"/>
      <c r="P188" s="760"/>
      <c r="Q188" s="760"/>
      <c r="R188" s="760"/>
      <c r="S188" s="760"/>
      <c r="T188" s="614"/>
    </row>
    <row r="189" spans="1:20" s="203" customFormat="1" ht="18">
      <c r="A189" s="204"/>
      <c r="B189" s="202"/>
      <c r="C189" s="202"/>
      <c r="D189" s="202"/>
      <c r="E189" s="202"/>
      <c r="F189" s="202"/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</row>
    <row r="190" spans="1:20" s="203" customFormat="1" ht="18">
      <c r="A190" s="62" t="s">
        <v>328</v>
      </c>
      <c r="B190" s="205"/>
      <c r="C190" s="206"/>
      <c r="D190" s="206"/>
      <c r="E190" s="206"/>
      <c r="F190" s="206"/>
      <c r="H190" s="206"/>
      <c r="I190" s="206"/>
      <c r="J190" s="760" t="s">
        <v>379</v>
      </c>
      <c r="K190" s="760"/>
      <c r="L190" s="760"/>
      <c r="M190" s="760"/>
      <c r="N190" s="760"/>
      <c r="O190" s="760"/>
      <c r="P190" s="760"/>
      <c r="Q190" s="760"/>
      <c r="R190" s="760"/>
      <c r="S190" s="760"/>
      <c r="T190" s="614"/>
    </row>
    <row r="191" spans="1:7" s="11" customFormat="1" ht="13.5">
      <c r="A191" s="207"/>
      <c r="C191" s="207"/>
      <c r="D191" s="207"/>
      <c r="E191" s="207"/>
      <c r="F191" s="207"/>
      <c r="G191" s="207"/>
    </row>
    <row r="192" spans="1:7" s="11" customFormat="1" ht="18">
      <c r="A192" s="62" t="s">
        <v>378</v>
      </c>
      <c r="C192" s="207"/>
      <c r="D192" s="207"/>
      <c r="E192" s="207"/>
      <c r="F192" s="207"/>
      <c r="G192" s="207"/>
    </row>
  </sheetData>
  <sheetProtection/>
  <mergeCells count="66">
    <mergeCell ref="A182:N182"/>
    <mergeCell ref="L187:S187"/>
    <mergeCell ref="L188:S188"/>
    <mergeCell ref="J190:S190"/>
    <mergeCell ref="A176:N176"/>
    <mergeCell ref="A177:N177"/>
    <mergeCell ref="A178:N178"/>
    <mergeCell ref="A179:N179"/>
    <mergeCell ref="A180:N180"/>
    <mergeCell ref="A181:N181"/>
    <mergeCell ref="A166:H166"/>
    <mergeCell ref="A168:B168"/>
    <mergeCell ref="A170:B170"/>
    <mergeCell ref="A173:N173"/>
    <mergeCell ref="A174:N174"/>
    <mergeCell ref="A175:N175"/>
    <mergeCell ref="A124:H124"/>
    <mergeCell ref="A125:H125"/>
    <mergeCell ref="A142:B142"/>
    <mergeCell ref="A144:H144"/>
    <mergeCell ref="A145:H145"/>
    <mergeCell ref="A164:B164"/>
    <mergeCell ref="A93:B93"/>
    <mergeCell ref="A94:B94"/>
    <mergeCell ref="A103:B103"/>
    <mergeCell ref="A105:H105"/>
    <mergeCell ref="A106:H106"/>
    <mergeCell ref="A122:B122"/>
    <mergeCell ref="C33:C34"/>
    <mergeCell ref="C39:C40"/>
    <mergeCell ref="A67:B67"/>
    <mergeCell ref="A82:B82"/>
    <mergeCell ref="A88:B88"/>
    <mergeCell ref="A92:B92"/>
    <mergeCell ref="C29:C30"/>
    <mergeCell ref="C31:C32"/>
    <mergeCell ref="C6:C7"/>
    <mergeCell ref="D6:D7"/>
    <mergeCell ref="E6:E7"/>
    <mergeCell ref="H6:H7"/>
    <mergeCell ref="O5:O7"/>
    <mergeCell ref="K6:K7"/>
    <mergeCell ref="N6:N7"/>
    <mergeCell ref="P6:W6"/>
    <mergeCell ref="A23:B23"/>
    <mergeCell ref="C27:C28"/>
    <mergeCell ref="F4:G4"/>
    <mergeCell ref="H4:O4"/>
    <mergeCell ref="I6:I7"/>
    <mergeCell ref="J6:J7"/>
    <mergeCell ref="T4:U4"/>
    <mergeCell ref="V4:W4"/>
    <mergeCell ref="F5:F7"/>
    <mergeCell ref="G5:G7"/>
    <mergeCell ref="H5:L5"/>
    <mergeCell ref="M5:N5"/>
    <mergeCell ref="P4:Q4"/>
    <mergeCell ref="R4:S4"/>
    <mergeCell ref="L6:L7"/>
    <mergeCell ref="M6:M7"/>
    <mergeCell ref="A1:W1"/>
    <mergeCell ref="A3:A7"/>
    <mergeCell ref="B3:B7"/>
    <mergeCell ref="C3:E5"/>
    <mergeCell ref="F3:O3"/>
    <mergeCell ref="P3:W3"/>
  </mergeCells>
  <printOptions/>
  <pageMargins left="0.7" right="0.7" top="0.75" bottom="0.75" header="0.3" footer="0.3"/>
  <pageSetup horizontalDpi="600" verticalDpi="600" orientation="landscape" paperSize="9" scale="5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14"/>
  <sheetViews>
    <sheetView view="pageBreakPreview" zoomScale="80" zoomScaleSheetLayoutView="80" zoomScalePageLayoutView="0" workbookViewId="0" topLeftCell="A178">
      <selection activeCell="D210" sqref="D210"/>
    </sheetView>
  </sheetViews>
  <sheetFormatPr defaultColWidth="9.140625" defaultRowHeight="15"/>
  <cols>
    <col min="1" max="1" width="12.00390625" style="5" customWidth="1"/>
    <col min="2" max="2" width="79.7109375" style="1" customWidth="1"/>
    <col min="3" max="3" width="8.7109375" style="1" customWidth="1"/>
    <col min="4" max="4" width="13.7109375" style="1" bestFit="1" customWidth="1"/>
    <col min="5" max="13" width="7.7109375" style="1" customWidth="1"/>
    <col min="14" max="21" width="6.7109375" style="1" customWidth="1"/>
    <col min="22" max="22" width="10.00390625" style="12" bestFit="1" customWidth="1"/>
    <col min="23" max="23" width="10.7109375" style="12" bestFit="1" customWidth="1"/>
    <col min="24" max="25" width="10.00390625" style="12" customWidth="1"/>
    <col min="26" max="26" width="9.140625" style="12" customWidth="1"/>
    <col min="27" max="37" width="9.7109375" style="12" customWidth="1"/>
    <col min="38" max="16384" width="9.140625" style="12" customWidth="1"/>
  </cols>
  <sheetData>
    <row r="1" spans="1:21" ht="21">
      <c r="A1" s="642"/>
      <c r="B1" s="643" t="s">
        <v>383</v>
      </c>
      <c r="C1" s="644"/>
      <c r="D1" s="644"/>
      <c r="E1" s="644"/>
      <c r="F1" s="644"/>
      <c r="G1" s="645"/>
      <c r="H1" s="645"/>
      <c r="I1" s="645"/>
      <c r="J1" s="76" t="s">
        <v>330</v>
      </c>
      <c r="M1"/>
      <c r="N1" s="95" t="s">
        <v>135</v>
      </c>
      <c r="O1" s="91"/>
      <c r="P1" s="203"/>
      <c r="Q1" s="646"/>
      <c r="R1" s="646"/>
      <c r="S1" s="646"/>
      <c r="T1" s="647"/>
      <c r="U1" s="647"/>
    </row>
    <row r="2" spans="1:21" ht="21">
      <c r="A2" s="642"/>
      <c r="B2" s="643" t="s">
        <v>194</v>
      </c>
      <c r="C2" s="644"/>
      <c r="D2" s="644"/>
      <c r="E2" s="644"/>
      <c r="F2" s="644"/>
      <c r="G2" s="645"/>
      <c r="H2" s="645"/>
      <c r="I2" s="645"/>
      <c r="J2" s="76" t="s">
        <v>195</v>
      </c>
      <c r="M2"/>
      <c r="N2" s="95" t="s">
        <v>196</v>
      </c>
      <c r="O2" s="91"/>
      <c r="P2" s="203"/>
      <c r="Q2" s="646"/>
      <c r="R2" s="646"/>
      <c r="S2" s="646"/>
      <c r="T2" s="647"/>
      <c r="U2" s="647"/>
    </row>
    <row r="3" spans="1:21" ht="21">
      <c r="A3" s="642"/>
      <c r="B3" s="643" t="s">
        <v>197</v>
      </c>
      <c r="C3" s="644"/>
      <c r="D3" s="644"/>
      <c r="E3" s="644"/>
      <c r="F3" s="644"/>
      <c r="G3" s="645"/>
      <c r="H3" s="645"/>
      <c r="I3" s="645"/>
      <c r="J3" s="76" t="s">
        <v>392</v>
      </c>
      <c r="M3"/>
      <c r="N3" s="648" t="s">
        <v>393</v>
      </c>
      <c r="O3" s="76"/>
      <c r="P3" s="74"/>
      <c r="Q3" s="76"/>
      <c r="R3" s="74"/>
      <c r="S3" s="645"/>
      <c r="T3" s="74"/>
      <c r="U3" s="78"/>
    </row>
    <row r="4" spans="1:21" ht="21">
      <c r="A4" s="642"/>
      <c r="B4" s="643" t="s">
        <v>198</v>
      </c>
      <c r="C4" s="644"/>
      <c r="D4" s="644"/>
      <c r="E4" s="644"/>
      <c r="F4" s="644"/>
      <c r="G4" s="645"/>
      <c r="H4" s="645"/>
      <c r="I4" s="645"/>
      <c r="J4" s="81"/>
      <c r="M4"/>
      <c r="N4" s="648" t="s">
        <v>394</v>
      </c>
      <c r="O4" s="77"/>
      <c r="P4" s="77"/>
      <c r="Q4" s="77"/>
      <c r="R4" s="77"/>
      <c r="S4" s="645"/>
      <c r="T4" s="74"/>
      <c r="U4" s="83"/>
    </row>
    <row r="5" spans="1:21" ht="21">
      <c r="A5" s="642"/>
      <c r="B5" s="643" t="s">
        <v>395</v>
      </c>
      <c r="C5" s="644"/>
      <c r="D5" s="644"/>
      <c r="E5" s="644"/>
      <c r="F5" s="644"/>
      <c r="G5" s="645"/>
      <c r="H5" s="645"/>
      <c r="I5" s="645"/>
      <c r="J5" s="76" t="s">
        <v>396</v>
      </c>
      <c r="M5" s="12"/>
      <c r="N5" s="12"/>
      <c r="O5"/>
      <c r="P5"/>
      <c r="Q5" s="85"/>
      <c r="R5" s="85"/>
      <c r="S5" s="645"/>
      <c r="T5" s="74"/>
      <c r="U5" s="86"/>
    </row>
    <row r="6" spans="1:21" ht="21">
      <c r="A6" s="642"/>
      <c r="B6" s="643" t="s">
        <v>380</v>
      </c>
      <c r="C6" s="649"/>
      <c r="D6" s="649"/>
      <c r="E6" s="649"/>
      <c r="F6" s="649"/>
      <c r="G6" s="645"/>
      <c r="H6" s="645"/>
      <c r="I6" s="645"/>
      <c r="J6" s="650"/>
      <c r="M6" s="12"/>
      <c r="N6" s="651" t="s">
        <v>397</v>
      </c>
      <c r="O6" s="85"/>
      <c r="P6" s="85"/>
      <c r="Q6" s="87"/>
      <c r="R6" s="87"/>
      <c r="S6" s="645"/>
      <c r="T6" s="74"/>
      <c r="U6" s="88"/>
    </row>
    <row r="7" spans="1:21" ht="21">
      <c r="A7" s="642"/>
      <c r="B7" s="643" t="s">
        <v>384</v>
      </c>
      <c r="C7" s="649"/>
      <c r="D7" s="649"/>
      <c r="E7" s="649"/>
      <c r="F7" s="649"/>
      <c r="G7" s="645"/>
      <c r="H7" s="645"/>
      <c r="I7" s="645"/>
      <c r="J7" s="74"/>
      <c r="M7"/>
      <c r="N7" s="651" t="s">
        <v>335</v>
      </c>
      <c r="O7" s="87"/>
      <c r="P7" s="85"/>
      <c r="Q7" s="87"/>
      <c r="R7" s="87"/>
      <c r="S7" s="645"/>
      <c r="T7" s="74"/>
      <c r="U7" s="88"/>
    </row>
    <row r="8" spans="1:21" ht="21">
      <c r="A8" s="642"/>
      <c r="B8" s="643" t="s">
        <v>405</v>
      </c>
      <c r="C8" s="649"/>
      <c r="D8" s="649"/>
      <c r="E8" s="649"/>
      <c r="F8" s="649"/>
      <c r="G8" s="645"/>
      <c r="H8" s="645"/>
      <c r="I8" s="645"/>
      <c r="J8" s="76" t="s">
        <v>199</v>
      </c>
      <c r="M8"/>
      <c r="N8" s="95" t="s">
        <v>200</v>
      </c>
      <c r="O8" s="203"/>
      <c r="P8" s="85"/>
      <c r="Q8" s="87"/>
      <c r="R8" s="87"/>
      <c r="S8" s="645"/>
      <c r="T8" s="74"/>
      <c r="U8" s="88"/>
    </row>
    <row r="9" spans="1:21" ht="18">
      <c r="A9" s="642"/>
      <c r="B9" s="643" t="s">
        <v>382</v>
      </c>
      <c r="C9" s="642"/>
      <c r="D9" s="642"/>
      <c r="E9" s="642"/>
      <c r="F9" s="642"/>
      <c r="G9" s="642"/>
      <c r="H9" s="652"/>
      <c r="I9" s="652"/>
      <c r="J9" s="76" t="s">
        <v>201</v>
      </c>
      <c r="M9"/>
      <c r="N9" s="95" t="s">
        <v>202</v>
      </c>
      <c r="O9" s="203"/>
      <c r="P9" s="87"/>
      <c r="Q9" s="647"/>
      <c r="R9" s="647"/>
      <c r="S9"/>
      <c r="T9"/>
      <c r="U9"/>
    </row>
    <row r="10" spans="1:21" ht="18">
      <c r="A10" s="642"/>
      <c r="B10" s="653" t="s">
        <v>326</v>
      </c>
      <c r="C10" s="642"/>
      <c r="D10" s="642"/>
      <c r="E10" s="642"/>
      <c r="F10" s="642"/>
      <c r="G10" s="642"/>
      <c r="H10" s="652"/>
      <c r="I10" s="652"/>
      <c r="J10" s="12"/>
      <c r="K10" s="12"/>
      <c r="L10" s="12"/>
      <c r="M10" s="12"/>
      <c r="N10" s="12"/>
      <c r="O10" s="12"/>
      <c r="P10" s="647"/>
      <c r="Q10" s="647"/>
      <c r="R10" s="647"/>
      <c r="S10"/>
      <c r="T10"/>
      <c r="U10"/>
    </row>
    <row r="11" spans="1:21" ht="18">
      <c r="A11" s="642"/>
      <c r="B11" s="652"/>
      <c r="C11" s="642"/>
      <c r="D11" s="642"/>
      <c r="E11" s="642"/>
      <c r="F11" s="642"/>
      <c r="G11" s="642"/>
      <c r="H11" s="652"/>
      <c r="I11" s="652"/>
      <c r="J11" s="12"/>
      <c r="K11" s="12"/>
      <c r="L11" s="12"/>
      <c r="M11" s="12"/>
      <c r="N11" s="12"/>
      <c r="O11" s="12"/>
      <c r="P11" s="647"/>
      <c r="Q11" s="647"/>
      <c r="R11" s="647"/>
      <c r="S11"/>
      <c r="T11"/>
      <c r="U11"/>
    </row>
    <row r="12" spans="1:21" ht="18">
      <c r="A12" s="642"/>
      <c r="B12" s="652"/>
      <c r="C12" s="642"/>
      <c r="D12" s="642"/>
      <c r="E12" s="642"/>
      <c r="F12" s="642"/>
      <c r="G12" s="642"/>
      <c r="H12" s="652"/>
      <c r="I12" s="652"/>
      <c r="J12" s="652"/>
      <c r="K12" s="652"/>
      <c r="L12" s="652"/>
      <c r="M12"/>
      <c r="N12" s="95"/>
      <c r="O12" s="203"/>
      <c r="P12" s="647"/>
      <c r="Q12" s="647"/>
      <c r="R12" s="647"/>
      <c r="S12"/>
      <c r="T12"/>
      <c r="U12"/>
    </row>
    <row r="13" spans="1:21" ht="23.25">
      <c r="A13" s="770" t="s">
        <v>385</v>
      </c>
      <c r="B13" s="770"/>
      <c r="C13" s="770"/>
      <c r="D13" s="770"/>
      <c r="E13" s="770"/>
      <c r="F13" s="770"/>
      <c r="G13" s="770"/>
      <c r="H13" s="770"/>
      <c r="I13" s="770"/>
      <c r="J13" s="770"/>
      <c r="K13" s="770"/>
      <c r="L13" s="770"/>
      <c r="M13" s="770"/>
      <c r="N13" s="770"/>
      <c r="O13" s="770"/>
      <c r="P13" s="770"/>
      <c r="Q13" s="770"/>
      <c r="R13" s="770"/>
      <c r="S13" s="770"/>
      <c r="T13" s="770"/>
      <c r="U13" s="770"/>
    </row>
    <row r="14" spans="1:21" ht="23.25">
      <c r="A14" s="770" t="s">
        <v>1</v>
      </c>
      <c r="B14" s="770"/>
      <c r="C14" s="770"/>
      <c r="D14" s="770"/>
      <c r="E14" s="770"/>
      <c r="F14" s="770"/>
      <c r="G14" s="770"/>
      <c r="H14" s="770"/>
      <c r="I14" s="770"/>
      <c r="J14" s="770"/>
      <c r="K14" s="770"/>
      <c r="L14" s="770"/>
      <c r="M14" s="770"/>
      <c r="N14" s="770"/>
      <c r="O14" s="770"/>
      <c r="P14" s="770"/>
      <c r="Q14" s="770"/>
      <c r="R14" s="770"/>
      <c r="S14" s="770"/>
      <c r="T14" s="770"/>
      <c r="U14" s="770"/>
    </row>
    <row r="15" spans="1:21" ht="21">
      <c r="A15" s="771" t="s">
        <v>203</v>
      </c>
      <c r="B15" s="771"/>
      <c r="C15" s="771"/>
      <c r="D15" s="771"/>
      <c r="E15" s="771"/>
      <c r="F15" s="771"/>
      <c r="G15" s="771"/>
      <c r="H15" s="771"/>
      <c r="I15" s="771"/>
      <c r="J15" s="771"/>
      <c r="K15" s="771"/>
      <c r="L15" s="771"/>
      <c r="M15" s="771"/>
      <c r="N15" s="771"/>
      <c r="O15" s="771"/>
      <c r="P15" s="771"/>
      <c r="Q15" s="771"/>
      <c r="R15" s="771"/>
      <c r="S15" s="771"/>
      <c r="T15" s="771"/>
      <c r="U15" s="771"/>
    </row>
    <row r="16" spans="1:21" ht="2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654"/>
      <c r="N16" s="654"/>
      <c r="O16" s="654"/>
      <c r="P16" s="647"/>
      <c r="Q16" s="647"/>
      <c r="R16" s="647"/>
      <c r="S16"/>
      <c r="T16"/>
      <c r="U16"/>
    </row>
    <row r="17" spans="1:21" ht="21">
      <c r="A17" s="91"/>
      <c r="B17" s="645"/>
      <c r="C17" s="655" t="s">
        <v>398</v>
      </c>
      <c r="D17" s="645"/>
      <c r="E17" s="645"/>
      <c r="F17" s="91"/>
      <c r="G17" s="91"/>
      <c r="H17" s="92" t="s">
        <v>205</v>
      </c>
      <c r="I17" s="91"/>
      <c r="J17" s="91"/>
      <c r="K17" s="91"/>
      <c r="L17" s="91"/>
      <c r="M17" s="646"/>
      <c r="N17" s="646"/>
      <c r="O17" s="646"/>
      <c r="P17" s="647"/>
      <c r="Q17" s="647"/>
      <c r="R17" s="647"/>
      <c r="S17"/>
      <c r="T17"/>
      <c r="U17"/>
    </row>
    <row r="18" spans="1:21" ht="21">
      <c r="A18" s="74"/>
      <c r="B18" s="645"/>
      <c r="C18" s="655" t="s">
        <v>399</v>
      </c>
      <c r="D18" s="645"/>
      <c r="E18" s="645"/>
      <c r="F18" s="74"/>
      <c r="G18" s="74"/>
      <c r="H18" s="92" t="s">
        <v>207</v>
      </c>
      <c r="I18" s="74"/>
      <c r="J18" s="74"/>
      <c r="K18" s="74"/>
      <c r="L18" s="74"/>
      <c r="M18" s="646"/>
      <c r="N18" s="646"/>
      <c r="O18" s="654"/>
      <c r="P18" s="647"/>
      <c r="Q18" s="647"/>
      <c r="R18" s="647"/>
      <c r="S18"/>
      <c r="T18"/>
      <c r="U18"/>
    </row>
    <row r="19" spans="1:21" ht="21">
      <c r="A19" s="74"/>
      <c r="B19" s="645"/>
      <c r="C19" s="655" t="s">
        <v>209</v>
      </c>
      <c r="D19" s="645"/>
      <c r="E19" s="645"/>
      <c r="F19" s="74"/>
      <c r="G19" s="74"/>
      <c r="H19" s="92" t="s">
        <v>211</v>
      </c>
      <c r="I19" s="74"/>
      <c r="J19" s="74"/>
      <c r="K19" s="74"/>
      <c r="L19" s="74"/>
      <c r="M19" s="646"/>
      <c r="N19" s="646"/>
      <c r="O19" s="646"/>
      <c r="P19" s="647"/>
      <c r="Q19" s="647"/>
      <c r="R19" s="647"/>
      <c r="S19"/>
      <c r="T19"/>
      <c r="U19"/>
    </row>
    <row r="20" spans="1:21" ht="21">
      <c r="A20" s="74"/>
      <c r="B20" s="645"/>
      <c r="C20" s="655" t="s">
        <v>400</v>
      </c>
      <c r="D20" s="645"/>
      <c r="E20" s="645"/>
      <c r="F20" s="656"/>
      <c r="G20" s="656"/>
      <c r="H20" s="93" t="s">
        <v>212</v>
      </c>
      <c r="I20" s="656"/>
      <c r="J20" s="159"/>
      <c r="K20" s="656"/>
      <c r="L20" s="657"/>
      <c r="M20" s="654"/>
      <c r="N20" s="654"/>
      <c r="O20" s="654"/>
      <c r="P20" s="647"/>
      <c r="Q20" s="647"/>
      <c r="R20" s="647"/>
      <c r="S20"/>
      <c r="T20"/>
      <c r="U20"/>
    </row>
    <row r="21" spans="1:21" ht="2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654"/>
      <c r="N21" s="654"/>
      <c r="O21" s="654"/>
      <c r="P21" s="647"/>
      <c r="Q21" s="647"/>
      <c r="R21" s="647"/>
      <c r="S21"/>
      <c r="T21"/>
      <c r="U21"/>
    </row>
    <row r="22" spans="1:21" ht="21">
      <c r="A22" s="680" t="s">
        <v>401</v>
      </c>
      <c r="B22" s="680"/>
      <c r="C22" s="680"/>
      <c r="D22" s="680"/>
      <c r="E22" s="680"/>
      <c r="F22" s="680"/>
      <c r="G22" s="680"/>
      <c r="H22" s="680"/>
      <c r="I22" s="680"/>
      <c r="J22" s="680"/>
      <c r="K22" s="680"/>
      <c r="L22" s="680"/>
      <c r="M22" s="680"/>
      <c r="N22" s="680"/>
      <c r="O22" s="680"/>
      <c r="P22" s="680"/>
      <c r="Q22" s="680"/>
      <c r="R22" s="680"/>
      <c r="S22" s="680"/>
      <c r="T22" s="680"/>
      <c r="U22" s="680"/>
    </row>
    <row r="24" spans="1:21" ht="25.5">
      <c r="A24" s="772" t="s">
        <v>402</v>
      </c>
      <c r="B24" s="772"/>
      <c r="C24" s="772"/>
      <c r="D24" s="772"/>
      <c r="E24" s="772"/>
      <c r="F24" s="772"/>
      <c r="G24" s="772"/>
      <c r="H24" s="772"/>
      <c r="I24" s="772"/>
      <c r="J24" s="772"/>
      <c r="K24" s="772"/>
      <c r="L24" s="772"/>
      <c r="M24" s="772"/>
      <c r="N24" s="772"/>
      <c r="O24" s="772"/>
      <c r="P24" s="772"/>
      <c r="Q24" s="772"/>
      <c r="R24" s="772"/>
      <c r="S24" s="772"/>
      <c r="T24" s="772"/>
      <c r="U24" s="772"/>
    </row>
    <row r="25" spans="1:21" ht="14.25" thickBo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25.5" customHeight="1" thickBot="1">
      <c r="A26" s="773" t="s">
        <v>55</v>
      </c>
      <c r="B26" s="776" t="s">
        <v>56</v>
      </c>
      <c r="C26" s="773" t="s">
        <v>403</v>
      </c>
      <c r="D26" s="763"/>
      <c r="E26" s="776"/>
      <c r="F26" s="762" t="s">
        <v>58</v>
      </c>
      <c r="G26" s="763"/>
      <c r="H26" s="763"/>
      <c r="I26" s="763"/>
      <c r="J26" s="763"/>
      <c r="K26" s="763"/>
      <c r="L26" s="763"/>
      <c r="M26" s="764"/>
      <c r="N26" s="765" t="s">
        <v>76</v>
      </c>
      <c r="O26" s="766"/>
      <c r="P26" s="766"/>
      <c r="Q26" s="766"/>
      <c r="R26" s="766"/>
      <c r="S26" s="766"/>
      <c r="T26" s="766"/>
      <c r="U26" s="767"/>
    </row>
    <row r="27" spans="1:21" ht="29.25" customHeight="1" thickBot="1">
      <c r="A27" s="774"/>
      <c r="B27" s="777"/>
      <c r="C27" s="774"/>
      <c r="D27" s="790"/>
      <c r="E27" s="777"/>
      <c r="F27" s="789" t="s">
        <v>59</v>
      </c>
      <c r="G27" s="790"/>
      <c r="H27" s="790" t="s">
        <v>60</v>
      </c>
      <c r="I27" s="790"/>
      <c r="J27" s="790"/>
      <c r="K27" s="790"/>
      <c r="L27" s="790"/>
      <c r="M27" s="791"/>
      <c r="N27" s="768" t="s">
        <v>61</v>
      </c>
      <c r="O27" s="769"/>
      <c r="P27" s="768" t="s">
        <v>62</v>
      </c>
      <c r="Q27" s="769"/>
      <c r="R27" s="768" t="s">
        <v>63</v>
      </c>
      <c r="S27" s="769"/>
      <c r="T27" s="768" t="s">
        <v>64</v>
      </c>
      <c r="U27" s="769"/>
    </row>
    <row r="28" spans="1:21" ht="15">
      <c r="A28" s="774"/>
      <c r="B28" s="777"/>
      <c r="C28" s="774"/>
      <c r="D28" s="790"/>
      <c r="E28" s="777"/>
      <c r="F28" s="798" t="s">
        <v>65</v>
      </c>
      <c r="G28" s="794" t="s">
        <v>66</v>
      </c>
      <c r="H28" s="800" t="s">
        <v>67</v>
      </c>
      <c r="I28" s="801"/>
      <c r="J28" s="801"/>
      <c r="K28" s="801"/>
      <c r="L28" s="801"/>
      <c r="M28" s="779" t="s">
        <v>69</v>
      </c>
      <c r="N28" s="781">
        <v>1</v>
      </c>
      <c r="O28" s="784">
        <v>2</v>
      </c>
      <c r="P28" s="781">
        <v>3</v>
      </c>
      <c r="Q28" s="784">
        <v>4</v>
      </c>
      <c r="R28" s="781">
        <v>5</v>
      </c>
      <c r="S28" s="784">
        <v>6</v>
      </c>
      <c r="T28" s="781">
        <v>7</v>
      </c>
      <c r="U28" s="784">
        <v>8</v>
      </c>
    </row>
    <row r="29" spans="1:21" ht="13.5" customHeight="1">
      <c r="A29" s="774"/>
      <c r="B29" s="777"/>
      <c r="C29" s="792" t="s">
        <v>70</v>
      </c>
      <c r="D29" s="794" t="s">
        <v>71</v>
      </c>
      <c r="E29" s="796" t="s">
        <v>72</v>
      </c>
      <c r="F29" s="798"/>
      <c r="G29" s="794"/>
      <c r="H29" s="787" t="s">
        <v>0</v>
      </c>
      <c r="I29" s="787" t="s">
        <v>32</v>
      </c>
      <c r="J29" s="787" t="s">
        <v>33</v>
      </c>
      <c r="K29" s="787" t="s">
        <v>34</v>
      </c>
      <c r="L29" s="787" t="s">
        <v>43</v>
      </c>
      <c r="M29" s="779"/>
      <c r="N29" s="782"/>
      <c r="O29" s="785"/>
      <c r="P29" s="782"/>
      <c r="Q29" s="785"/>
      <c r="R29" s="782"/>
      <c r="S29" s="785"/>
      <c r="T29" s="782"/>
      <c r="U29" s="785"/>
    </row>
    <row r="30" spans="1:21" ht="93.75" customHeight="1" thickBot="1">
      <c r="A30" s="775"/>
      <c r="B30" s="778"/>
      <c r="C30" s="793"/>
      <c r="D30" s="795"/>
      <c r="E30" s="797"/>
      <c r="F30" s="799"/>
      <c r="G30" s="795"/>
      <c r="H30" s="788"/>
      <c r="I30" s="788"/>
      <c r="J30" s="788"/>
      <c r="K30" s="788"/>
      <c r="L30" s="788"/>
      <c r="M30" s="780"/>
      <c r="N30" s="783"/>
      <c r="O30" s="786"/>
      <c r="P30" s="783"/>
      <c r="Q30" s="786"/>
      <c r="R30" s="783"/>
      <c r="S30" s="786"/>
      <c r="T30" s="783"/>
      <c r="U30" s="786"/>
    </row>
    <row r="31" spans="1:21" s="41" customFormat="1" ht="15.75" thickBot="1">
      <c r="A31" s="658">
        <v>1</v>
      </c>
      <c r="B31" s="658">
        <v>2</v>
      </c>
      <c r="C31" s="658">
        <v>3</v>
      </c>
      <c r="D31" s="658">
        <v>4</v>
      </c>
      <c r="E31" s="658">
        <v>5</v>
      </c>
      <c r="F31" s="658">
        <v>6</v>
      </c>
      <c r="G31" s="658">
        <v>7</v>
      </c>
      <c r="H31" s="658">
        <v>8</v>
      </c>
      <c r="I31" s="658">
        <v>9</v>
      </c>
      <c r="J31" s="658">
        <v>10</v>
      </c>
      <c r="K31" s="658">
        <v>11</v>
      </c>
      <c r="L31" s="658">
        <v>12</v>
      </c>
      <c r="M31" s="658">
        <v>16</v>
      </c>
      <c r="N31" s="658">
        <v>17</v>
      </c>
      <c r="O31" s="658">
        <v>18</v>
      </c>
      <c r="P31" s="658">
        <v>19</v>
      </c>
      <c r="Q31" s="658">
        <v>20</v>
      </c>
      <c r="R31" s="658">
        <v>21</v>
      </c>
      <c r="S31" s="658">
        <v>22</v>
      </c>
      <c r="T31" s="658">
        <v>23</v>
      </c>
      <c r="U31" s="658">
        <v>24</v>
      </c>
    </row>
    <row r="32" spans="1:27" s="13" customFormat="1" ht="30" customHeight="1">
      <c r="A32" s="147"/>
      <c r="B32" s="72" t="s">
        <v>143</v>
      </c>
      <c r="C32" s="99"/>
      <c r="D32" s="99"/>
      <c r="E32" s="99"/>
      <c r="F32" s="99"/>
      <c r="G32" s="99"/>
      <c r="H32" s="99"/>
      <c r="I32" s="18"/>
      <c r="J32" s="18"/>
      <c r="L32" s="18"/>
      <c r="U32" s="37"/>
      <c r="AA32" s="13" t="s">
        <v>290</v>
      </c>
    </row>
    <row r="33" spans="1:21" s="59" customFormat="1" ht="19.5" customHeight="1">
      <c r="A33" s="68" t="s">
        <v>213</v>
      </c>
      <c r="B33" s="211"/>
      <c r="C33" s="116"/>
      <c r="D33" s="116"/>
      <c r="E33" s="116"/>
      <c r="F33" s="116"/>
      <c r="G33" s="116"/>
      <c r="H33" s="116"/>
      <c r="I33" s="212"/>
      <c r="J33" s="212"/>
      <c r="L33" s="212"/>
      <c r="U33" s="213"/>
    </row>
    <row r="34" spans="1:34" s="59" customFormat="1" ht="18" customHeight="1" thickBot="1">
      <c r="A34" s="19" t="s">
        <v>214</v>
      </c>
      <c r="B34" s="214"/>
      <c r="C34" s="116"/>
      <c r="D34" s="116"/>
      <c r="E34" s="116"/>
      <c r="F34" s="116"/>
      <c r="G34" s="116"/>
      <c r="H34" s="116"/>
      <c r="I34" s="212"/>
      <c r="J34" s="212"/>
      <c r="L34" s="212"/>
      <c r="U34" s="213"/>
      <c r="X34" s="59" t="s">
        <v>262</v>
      </c>
      <c r="Y34" s="59" t="s">
        <v>263</v>
      </c>
      <c r="AA34" s="52">
        <v>1</v>
      </c>
      <c r="AB34" s="52">
        <v>2</v>
      </c>
      <c r="AC34" s="52">
        <v>3</v>
      </c>
      <c r="AD34" s="52">
        <v>4</v>
      </c>
      <c r="AE34" s="52">
        <v>5</v>
      </c>
      <c r="AF34" s="52">
        <v>6</v>
      </c>
      <c r="AG34" s="52">
        <v>7</v>
      </c>
      <c r="AH34" s="52">
        <v>8</v>
      </c>
    </row>
    <row r="35" spans="1:37" s="59" customFormat="1" ht="18" customHeight="1">
      <c r="A35" s="215" t="s">
        <v>218</v>
      </c>
      <c r="B35" s="216" t="s">
        <v>92</v>
      </c>
      <c r="C35" s="217"/>
      <c r="D35" s="218">
        <v>1</v>
      </c>
      <c r="E35" s="219"/>
      <c r="F35" s="220">
        <f>SUM(F36:F39)</f>
        <v>180</v>
      </c>
      <c r="G35" s="221">
        <f aca="true" t="shared" si="0" ref="G35:M35">SUM(G36:G39)</f>
        <v>6</v>
      </c>
      <c r="H35" s="220">
        <f t="shared" si="0"/>
        <v>24</v>
      </c>
      <c r="I35" s="218">
        <f t="shared" si="0"/>
        <v>6</v>
      </c>
      <c r="J35" s="218">
        <f t="shared" si="0"/>
        <v>8</v>
      </c>
      <c r="K35" s="218">
        <f t="shared" si="0"/>
        <v>10</v>
      </c>
      <c r="L35" s="221">
        <f t="shared" si="0"/>
        <v>0</v>
      </c>
      <c r="M35" s="222">
        <f t="shared" si="0"/>
        <v>156</v>
      </c>
      <c r="N35" s="223">
        <v>6</v>
      </c>
      <c r="O35" s="224"/>
      <c r="P35" s="223"/>
      <c r="Q35" s="224"/>
      <c r="R35" s="223"/>
      <c r="S35" s="224"/>
      <c r="T35" s="223"/>
      <c r="U35" s="224"/>
      <c r="W35" s="59" t="b">
        <f aca="true" t="shared" si="1" ref="W35:W46">G35=N35+O35+P35+Q35+R35+S35+T35+U35</f>
        <v>1</v>
      </c>
      <c r="X35" s="59" t="b">
        <f>G35*4=I35+J35+K35+L35</f>
        <v>1</v>
      </c>
      <c r="Y35" s="59" t="b">
        <f>F35-H35=M35</f>
        <v>1</v>
      </c>
      <c r="AA35" s="116">
        <f>N35*4</f>
        <v>24</v>
      </c>
      <c r="AB35" s="116">
        <f aca="true" t="shared" si="2" ref="AB35:AH45">O35*4</f>
        <v>0</v>
      </c>
      <c r="AC35" s="116">
        <f t="shared" si="2"/>
        <v>0</v>
      </c>
      <c r="AD35" s="116">
        <f t="shared" si="2"/>
        <v>0</v>
      </c>
      <c r="AE35" s="116">
        <f t="shared" si="2"/>
        <v>0</v>
      </c>
      <c r="AF35" s="116">
        <f t="shared" si="2"/>
        <v>0</v>
      </c>
      <c r="AG35" s="116">
        <f t="shared" si="2"/>
        <v>0</v>
      </c>
      <c r="AH35" s="116">
        <f t="shared" si="2"/>
        <v>0</v>
      </c>
      <c r="AI35" s="116" t="b">
        <f aca="true" t="shared" si="3" ref="AI35:AI45">AA35+AB35+AC35+AD35+AE35+AF35+AG35+AH35=H35</f>
        <v>1</v>
      </c>
      <c r="AJ35" s="59">
        <f>SUM(AA35:AH35)</f>
        <v>24</v>
      </c>
      <c r="AK35" s="59" t="b">
        <f aca="true" t="shared" si="4" ref="AK35:AK46">AJ35=H35</f>
        <v>1</v>
      </c>
    </row>
    <row r="36" spans="1:37" s="236" customFormat="1" ht="18" customHeight="1">
      <c r="A36" s="225"/>
      <c r="B36" s="226" t="s">
        <v>93</v>
      </c>
      <c r="C36" s="227"/>
      <c r="D36" s="228"/>
      <c r="E36" s="228"/>
      <c r="F36" s="229">
        <f>G36*30</f>
        <v>30</v>
      </c>
      <c r="G36" s="230">
        <v>1</v>
      </c>
      <c r="H36" s="231">
        <f>I36+J36+K36+L36</f>
        <v>4</v>
      </c>
      <c r="I36" s="232">
        <v>2</v>
      </c>
      <c r="J36" s="232"/>
      <c r="K36" s="233">
        <v>2</v>
      </c>
      <c r="L36" s="230"/>
      <c r="M36" s="234">
        <f>F36-H36</f>
        <v>26</v>
      </c>
      <c r="N36" s="231" t="s">
        <v>134</v>
      </c>
      <c r="O36" s="235"/>
      <c r="P36" s="231"/>
      <c r="Q36" s="235"/>
      <c r="R36" s="231"/>
      <c r="S36" s="235"/>
      <c r="T36" s="231"/>
      <c r="U36" s="235"/>
      <c r="V36" s="59"/>
      <c r="W36" s="59" t="e">
        <f t="shared" si="1"/>
        <v>#VALUE!</v>
      </c>
      <c r="X36" s="59" t="b">
        <f aca="true" t="shared" si="5" ref="X36:X45">G36*4=I36+J36+K36+L36</f>
        <v>1</v>
      </c>
      <c r="Y36" s="59" t="b">
        <f aca="true" t="shared" si="6" ref="Y36:Y46">F36-H36=M36</f>
        <v>1</v>
      </c>
      <c r="AA36" s="237">
        <v>4</v>
      </c>
      <c r="AB36" s="237">
        <f t="shared" si="2"/>
        <v>0</v>
      </c>
      <c r="AC36" s="237">
        <f t="shared" si="2"/>
        <v>0</v>
      </c>
      <c r="AD36" s="237">
        <f t="shared" si="2"/>
        <v>0</v>
      </c>
      <c r="AE36" s="237">
        <f t="shared" si="2"/>
        <v>0</v>
      </c>
      <c r="AF36" s="237">
        <f t="shared" si="2"/>
        <v>0</v>
      </c>
      <c r="AG36" s="237">
        <f t="shared" si="2"/>
        <v>0</v>
      </c>
      <c r="AH36" s="237">
        <f t="shared" si="2"/>
        <v>0</v>
      </c>
      <c r="AI36" s="237" t="b">
        <f t="shared" si="3"/>
        <v>1</v>
      </c>
      <c r="AJ36" s="59">
        <f aca="true" t="shared" si="7" ref="AJ36:AJ102">SUM(AA36:AH36)</f>
        <v>4</v>
      </c>
      <c r="AK36" s="59" t="b">
        <f t="shared" si="4"/>
        <v>1</v>
      </c>
    </row>
    <row r="37" spans="1:37" s="236" customFormat="1" ht="18" customHeight="1">
      <c r="A37" s="225"/>
      <c r="B37" s="226" t="s">
        <v>132</v>
      </c>
      <c r="C37" s="227"/>
      <c r="D37" s="228"/>
      <c r="E37" s="228"/>
      <c r="F37" s="229">
        <f>G37*30</f>
        <v>30</v>
      </c>
      <c r="G37" s="230">
        <v>1</v>
      </c>
      <c r="H37" s="231">
        <f>I37+J37+K37+L37</f>
        <v>4</v>
      </c>
      <c r="I37" s="232"/>
      <c r="J37" s="232">
        <v>4</v>
      </c>
      <c r="K37" s="233"/>
      <c r="L37" s="230"/>
      <c r="M37" s="234">
        <f>F37-H37</f>
        <v>26</v>
      </c>
      <c r="N37" s="231" t="s">
        <v>134</v>
      </c>
      <c r="O37" s="235"/>
      <c r="P37" s="231"/>
      <c r="Q37" s="235"/>
      <c r="R37" s="231"/>
      <c r="S37" s="235"/>
      <c r="T37" s="231"/>
      <c r="U37" s="235"/>
      <c r="V37" s="59"/>
      <c r="W37" s="59" t="e">
        <f t="shared" si="1"/>
        <v>#VALUE!</v>
      </c>
      <c r="X37" s="59" t="b">
        <f t="shared" si="5"/>
        <v>1</v>
      </c>
      <c r="Y37" s="59" t="b">
        <f t="shared" si="6"/>
        <v>1</v>
      </c>
      <c r="AA37" s="237">
        <v>4</v>
      </c>
      <c r="AB37" s="237">
        <f t="shared" si="2"/>
        <v>0</v>
      </c>
      <c r="AC37" s="237">
        <f t="shared" si="2"/>
        <v>0</v>
      </c>
      <c r="AD37" s="237">
        <f t="shared" si="2"/>
        <v>0</v>
      </c>
      <c r="AE37" s="237">
        <f t="shared" si="2"/>
        <v>0</v>
      </c>
      <c r="AF37" s="237">
        <f t="shared" si="2"/>
        <v>0</v>
      </c>
      <c r="AG37" s="237">
        <f t="shared" si="2"/>
        <v>0</v>
      </c>
      <c r="AH37" s="237">
        <f t="shared" si="2"/>
        <v>0</v>
      </c>
      <c r="AI37" s="237" t="b">
        <f t="shared" si="3"/>
        <v>1</v>
      </c>
      <c r="AJ37" s="59">
        <f t="shared" si="7"/>
        <v>4</v>
      </c>
      <c r="AK37" s="59" t="b">
        <f t="shared" si="4"/>
        <v>1</v>
      </c>
    </row>
    <row r="38" spans="1:37" s="236" customFormat="1" ht="18" customHeight="1">
      <c r="A38" s="225"/>
      <c r="B38" s="226" t="s">
        <v>94</v>
      </c>
      <c r="C38" s="227"/>
      <c r="D38" s="228"/>
      <c r="E38" s="228"/>
      <c r="F38" s="229">
        <f>G38*30</f>
        <v>60</v>
      </c>
      <c r="G38" s="230">
        <v>2</v>
      </c>
      <c r="H38" s="231">
        <f>I38+J38+K38+L38</f>
        <v>8</v>
      </c>
      <c r="I38" s="232">
        <v>2</v>
      </c>
      <c r="J38" s="232">
        <v>4</v>
      </c>
      <c r="K38" s="233">
        <v>2</v>
      </c>
      <c r="L38" s="230"/>
      <c r="M38" s="234">
        <f>F38-H38</f>
        <v>52</v>
      </c>
      <c r="N38" s="231" t="s">
        <v>134</v>
      </c>
      <c r="O38" s="235"/>
      <c r="P38" s="231"/>
      <c r="Q38" s="235"/>
      <c r="R38" s="231"/>
      <c r="S38" s="235"/>
      <c r="T38" s="231"/>
      <c r="U38" s="235"/>
      <c r="V38" s="59"/>
      <c r="W38" s="59" t="e">
        <f t="shared" si="1"/>
        <v>#VALUE!</v>
      </c>
      <c r="X38" s="59" t="b">
        <f t="shared" si="5"/>
        <v>1</v>
      </c>
      <c r="Y38" s="59" t="b">
        <f t="shared" si="6"/>
        <v>1</v>
      </c>
      <c r="AA38" s="237">
        <v>8</v>
      </c>
      <c r="AB38" s="237">
        <f t="shared" si="2"/>
        <v>0</v>
      </c>
      <c r="AC38" s="237">
        <f t="shared" si="2"/>
        <v>0</v>
      </c>
      <c r="AD38" s="237">
        <f t="shared" si="2"/>
        <v>0</v>
      </c>
      <c r="AE38" s="237">
        <f t="shared" si="2"/>
        <v>0</v>
      </c>
      <c r="AF38" s="237">
        <f t="shared" si="2"/>
        <v>0</v>
      </c>
      <c r="AG38" s="237">
        <f t="shared" si="2"/>
        <v>0</v>
      </c>
      <c r="AH38" s="237">
        <f t="shared" si="2"/>
        <v>0</v>
      </c>
      <c r="AI38" s="237" t="b">
        <f t="shared" si="3"/>
        <v>1</v>
      </c>
      <c r="AJ38" s="59">
        <f t="shared" si="7"/>
        <v>8</v>
      </c>
      <c r="AK38" s="59" t="b">
        <f t="shared" si="4"/>
        <v>1</v>
      </c>
    </row>
    <row r="39" spans="1:37" s="236" customFormat="1" ht="18" customHeight="1">
      <c r="A39" s="238"/>
      <c r="B39" s="226" t="s">
        <v>95</v>
      </c>
      <c r="C39" s="239"/>
      <c r="D39" s="228"/>
      <c r="E39" s="228"/>
      <c r="F39" s="229">
        <f>G39*30</f>
        <v>60</v>
      </c>
      <c r="G39" s="230">
        <v>2</v>
      </c>
      <c r="H39" s="231">
        <f>I39+J39+K39+L39</f>
        <v>8</v>
      </c>
      <c r="I39" s="232">
        <v>2</v>
      </c>
      <c r="J39" s="232"/>
      <c r="K39" s="233">
        <v>6</v>
      </c>
      <c r="L39" s="230"/>
      <c r="M39" s="234">
        <f>F39-H39</f>
        <v>52</v>
      </c>
      <c r="N39" s="231" t="s">
        <v>134</v>
      </c>
      <c r="O39" s="235"/>
      <c r="P39" s="231"/>
      <c r="Q39" s="235"/>
      <c r="R39" s="231"/>
      <c r="S39" s="235"/>
      <c r="T39" s="231"/>
      <c r="U39" s="235"/>
      <c r="V39" s="59"/>
      <c r="W39" s="59" t="e">
        <f t="shared" si="1"/>
        <v>#VALUE!</v>
      </c>
      <c r="X39" s="59" t="b">
        <f t="shared" si="5"/>
        <v>1</v>
      </c>
      <c r="Y39" s="59" t="b">
        <f t="shared" si="6"/>
        <v>1</v>
      </c>
      <c r="AA39" s="237">
        <v>8</v>
      </c>
      <c r="AB39" s="237">
        <f t="shared" si="2"/>
        <v>0</v>
      </c>
      <c r="AC39" s="237">
        <f t="shared" si="2"/>
        <v>0</v>
      </c>
      <c r="AD39" s="237">
        <f t="shared" si="2"/>
        <v>0</v>
      </c>
      <c r="AE39" s="237">
        <f t="shared" si="2"/>
        <v>0</v>
      </c>
      <c r="AF39" s="237">
        <f t="shared" si="2"/>
        <v>0</v>
      </c>
      <c r="AG39" s="237">
        <f t="shared" si="2"/>
        <v>0</v>
      </c>
      <c r="AH39" s="237">
        <f t="shared" si="2"/>
        <v>0</v>
      </c>
      <c r="AI39" s="237" t="b">
        <f t="shared" si="3"/>
        <v>1</v>
      </c>
      <c r="AJ39" s="59">
        <f t="shared" si="7"/>
        <v>8</v>
      </c>
      <c r="AK39" s="59" t="b">
        <f t="shared" si="4"/>
        <v>1</v>
      </c>
    </row>
    <row r="40" spans="1:37" s="59" customFormat="1" ht="18" customHeight="1">
      <c r="A40" s="240" t="s">
        <v>219</v>
      </c>
      <c r="B40" s="241" t="s">
        <v>86</v>
      </c>
      <c r="C40" s="242">
        <v>1</v>
      </c>
      <c r="D40" s="243"/>
      <c r="E40" s="244"/>
      <c r="F40" s="245">
        <f aca="true" t="shared" si="8" ref="F40:F45">G40*30</f>
        <v>120</v>
      </c>
      <c r="G40" s="246">
        <v>4</v>
      </c>
      <c r="H40" s="247">
        <f>I40+J40+K40+L40</f>
        <v>16</v>
      </c>
      <c r="I40" s="248">
        <v>8</v>
      </c>
      <c r="J40" s="248"/>
      <c r="K40" s="243">
        <v>8</v>
      </c>
      <c r="L40" s="246"/>
      <c r="M40" s="249">
        <f>F40-H40</f>
        <v>104</v>
      </c>
      <c r="N40" s="250">
        <v>4</v>
      </c>
      <c r="O40" s="251"/>
      <c r="P40" s="252"/>
      <c r="Q40" s="253"/>
      <c r="R40" s="250"/>
      <c r="S40" s="253"/>
      <c r="T40" s="250"/>
      <c r="U40" s="253"/>
      <c r="W40" s="59" t="b">
        <f t="shared" si="1"/>
        <v>1</v>
      </c>
      <c r="X40" s="59" t="b">
        <f t="shared" si="5"/>
        <v>1</v>
      </c>
      <c r="Y40" s="59" t="b">
        <f t="shared" si="6"/>
        <v>1</v>
      </c>
      <c r="AA40" s="116">
        <f aca="true" t="shared" si="9" ref="AA40:AA45">N40*4</f>
        <v>16</v>
      </c>
      <c r="AB40" s="116">
        <f t="shared" si="2"/>
        <v>0</v>
      </c>
      <c r="AC40" s="116">
        <f t="shared" si="2"/>
        <v>0</v>
      </c>
      <c r="AD40" s="116">
        <f t="shared" si="2"/>
        <v>0</v>
      </c>
      <c r="AE40" s="116">
        <f t="shared" si="2"/>
        <v>0</v>
      </c>
      <c r="AF40" s="116">
        <f t="shared" si="2"/>
        <v>0</v>
      </c>
      <c r="AG40" s="116">
        <f t="shared" si="2"/>
        <v>0</v>
      </c>
      <c r="AH40" s="116">
        <f t="shared" si="2"/>
        <v>0</v>
      </c>
      <c r="AI40" s="116" t="b">
        <f t="shared" si="3"/>
        <v>1</v>
      </c>
      <c r="AJ40" s="59">
        <f t="shared" si="7"/>
        <v>16</v>
      </c>
      <c r="AK40" s="59" t="b">
        <f t="shared" si="4"/>
        <v>1</v>
      </c>
    </row>
    <row r="41" spans="1:37" s="59" customFormat="1" ht="18" customHeight="1">
      <c r="A41" s="240" t="s">
        <v>220</v>
      </c>
      <c r="B41" s="241" t="s">
        <v>87</v>
      </c>
      <c r="C41" s="254">
        <v>6</v>
      </c>
      <c r="D41" s="243">
        <v>2</v>
      </c>
      <c r="E41" s="244"/>
      <c r="F41" s="245">
        <f>SUM(F42:F43)</f>
        <v>120</v>
      </c>
      <c r="G41" s="246">
        <f aca="true" t="shared" si="10" ref="G41:M41">SUM(G42:G43)</f>
        <v>4</v>
      </c>
      <c r="H41" s="245">
        <f t="shared" si="10"/>
        <v>16</v>
      </c>
      <c r="I41" s="243">
        <f t="shared" si="10"/>
        <v>8</v>
      </c>
      <c r="J41" s="243">
        <f t="shared" si="10"/>
        <v>2</v>
      </c>
      <c r="K41" s="243">
        <f t="shared" si="10"/>
        <v>6</v>
      </c>
      <c r="L41" s="246">
        <f t="shared" si="10"/>
        <v>0</v>
      </c>
      <c r="M41" s="255">
        <f t="shared" si="10"/>
        <v>104</v>
      </c>
      <c r="N41" s="250"/>
      <c r="O41" s="253">
        <v>1</v>
      </c>
      <c r="P41" s="250"/>
      <c r="Q41" s="253"/>
      <c r="R41" s="250">
        <v>1</v>
      </c>
      <c r="S41" s="253">
        <v>2</v>
      </c>
      <c r="T41" s="252"/>
      <c r="U41" s="253"/>
      <c r="W41" s="59" t="b">
        <f t="shared" si="1"/>
        <v>1</v>
      </c>
      <c r="X41" s="59" t="b">
        <f t="shared" si="5"/>
        <v>1</v>
      </c>
      <c r="Y41" s="59" t="b">
        <f t="shared" si="6"/>
        <v>1</v>
      </c>
      <c r="AA41" s="116">
        <f t="shared" si="9"/>
        <v>0</v>
      </c>
      <c r="AB41" s="116">
        <f t="shared" si="2"/>
        <v>4</v>
      </c>
      <c r="AC41" s="116">
        <f t="shared" si="2"/>
        <v>0</v>
      </c>
      <c r="AD41" s="116">
        <f t="shared" si="2"/>
        <v>0</v>
      </c>
      <c r="AE41" s="116">
        <f t="shared" si="2"/>
        <v>4</v>
      </c>
      <c r="AF41" s="116">
        <f t="shared" si="2"/>
        <v>8</v>
      </c>
      <c r="AG41" s="116">
        <f t="shared" si="2"/>
        <v>0</v>
      </c>
      <c r="AH41" s="116">
        <f t="shared" si="2"/>
        <v>0</v>
      </c>
      <c r="AI41" s="116" t="b">
        <f t="shared" si="3"/>
        <v>1</v>
      </c>
      <c r="AJ41" s="59">
        <f t="shared" si="7"/>
        <v>16</v>
      </c>
      <c r="AK41" s="59" t="b">
        <f t="shared" si="4"/>
        <v>1</v>
      </c>
    </row>
    <row r="42" spans="1:37" s="259" customFormat="1" ht="18" customHeight="1">
      <c r="A42" s="256"/>
      <c r="B42" s="226" t="s">
        <v>88</v>
      </c>
      <c r="C42" s="257"/>
      <c r="D42" s="258"/>
      <c r="E42" s="258"/>
      <c r="F42" s="229">
        <f>G42*30</f>
        <v>90</v>
      </c>
      <c r="G42" s="230">
        <v>3</v>
      </c>
      <c r="H42" s="231">
        <f>I42+J42+K42+L42</f>
        <v>12</v>
      </c>
      <c r="I42" s="232">
        <v>6</v>
      </c>
      <c r="J42" s="232"/>
      <c r="K42" s="233">
        <v>6</v>
      </c>
      <c r="L42" s="230"/>
      <c r="M42" s="234">
        <f>F42-H42</f>
        <v>78</v>
      </c>
      <c r="N42" s="231"/>
      <c r="O42" s="235"/>
      <c r="P42" s="231"/>
      <c r="Q42" s="235"/>
      <c r="R42" s="231" t="s">
        <v>134</v>
      </c>
      <c r="S42" s="235" t="s">
        <v>134</v>
      </c>
      <c r="T42" s="229"/>
      <c r="U42" s="230"/>
      <c r="V42" s="59"/>
      <c r="W42" s="59" t="e">
        <f t="shared" si="1"/>
        <v>#VALUE!</v>
      </c>
      <c r="X42" s="59" t="b">
        <f t="shared" si="5"/>
        <v>1</v>
      </c>
      <c r="Y42" s="59" t="b">
        <f t="shared" si="6"/>
        <v>1</v>
      </c>
      <c r="AA42" s="237">
        <f t="shared" si="9"/>
        <v>0</v>
      </c>
      <c r="AB42" s="237">
        <f t="shared" si="2"/>
        <v>0</v>
      </c>
      <c r="AC42" s="237">
        <f t="shared" si="2"/>
        <v>0</v>
      </c>
      <c r="AD42" s="237">
        <f t="shared" si="2"/>
        <v>0</v>
      </c>
      <c r="AE42" s="237">
        <v>4</v>
      </c>
      <c r="AF42" s="237">
        <v>8</v>
      </c>
      <c r="AG42" s="237">
        <f t="shared" si="2"/>
        <v>0</v>
      </c>
      <c r="AH42" s="237">
        <f t="shared" si="2"/>
        <v>0</v>
      </c>
      <c r="AI42" s="237" t="b">
        <f t="shared" si="3"/>
        <v>1</v>
      </c>
      <c r="AJ42" s="59">
        <f t="shared" si="7"/>
        <v>12</v>
      </c>
      <c r="AK42" s="59" t="b">
        <f t="shared" si="4"/>
        <v>1</v>
      </c>
    </row>
    <row r="43" spans="1:37" s="259" customFormat="1" ht="18" customHeight="1">
      <c r="A43" s="238"/>
      <c r="B43" s="226" t="s">
        <v>89</v>
      </c>
      <c r="C43" s="257"/>
      <c r="D43" s="258"/>
      <c r="E43" s="258"/>
      <c r="F43" s="229">
        <f>G43*30</f>
        <v>30</v>
      </c>
      <c r="G43" s="230">
        <v>1</v>
      </c>
      <c r="H43" s="231">
        <f>I43+J43+K43+L43</f>
        <v>4</v>
      </c>
      <c r="I43" s="232">
        <v>2</v>
      </c>
      <c r="J43" s="232">
        <v>2</v>
      </c>
      <c r="K43" s="233"/>
      <c r="L43" s="230"/>
      <c r="M43" s="234">
        <f>F43-H43</f>
        <v>26</v>
      </c>
      <c r="N43" s="231"/>
      <c r="O43" s="235" t="s">
        <v>134</v>
      </c>
      <c r="P43" s="231"/>
      <c r="Q43" s="235"/>
      <c r="R43" s="231"/>
      <c r="S43" s="235"/>
      <c r="T43" s="229"/>
      <c r="U43" s="230"/>
      <c r="V43" s="59"/>
      <c r="W43" s="59" t="e">
        <f t="shared" si="1"/>
        <v>#VALUE!</v>
      </c>
      <c r="X43" s="59" t="b">
        <f t="shared" si="5"/>
        <v>1</v>
      </c>
      <c r="Y43" s="59" t="b">
        <f t="shared" si="6"/>
        <v>1</v>
      </c>
      <c r="AA43" s="237">
        <f t="shared" si="9"/>
        <v>0</v>
      </c>
      <c r="AB43" s="237">
        <v>4</v>
      </c>
      <c r="AC43" s="237">
        <f t="shared" si="2"/>
        <v>0</v>
      </c>
      <c r="AD43" s="237">
        <f t="shared" si="2"/>
        <v>0</v>
      </c>
      <c r="AE43" s="237">
        <f t="shared" si="2"/>
        <v>0</v>
      </c>
      <c r="AF43" s="237">
        <f t="shared" si="2"/>
        <v>0</v>
      </c>
      <c r="AG43" s="237">
        <f t="shared" si="2"/>
        <v>0</v>
      </c>
      <c r="AH43" s="237">
        <f t="shared" si="2"/>
        <v>0</v>
      </c>
      <c r="AI43" s="237" t="b">
        <f t="shared" si="3"/>
        <v>1</v>
      </c>
      <c r="AJ43" s="59">
        <f t="shared" si="7"/>
        <v>4</v>
      </c>
      <c r="AK43" s="59" t="b">
        <f t="shared" si="4"/>
        <v>1</v>
      </c>
    </row>
    <row r="44" spans="1:37" s="59" customFormat="1" ht="18" customHeight="1">
      <c r="A44" s="240" t="s">
        <v>221</v>
      </c>
      <c r="B44" s="241" t="s">
        <v>144</v>
      </c>
      <c r="C44" s="254">
        <v>2</v>
      </c>
      <c r="D44" s="243"/>
      <c r="E44" s="244"/>
      <c r="F44" s="245">
        <f t="shared" si="8"/>
        <v>300</v>
      </c>
      <c r="G44" s="246">
        <v>10</v>
      </c>
      <c r="H44" s="247">
        <f>I44+J44+K44+L44</f>
        <v>40</v>
      </c>
      <c r="I44" s="248"/>
      <c r="J44" s="248">
        <v>40</v>
      </c>
      <c r="K44" s="243"/>
      <c r="L44" s="246"/>
      <c r="M44" s="249">
        <f>F44-H44</f>
        <v>260</v>
      </c>
      <c r="N44" s="250">
        <v>6</v>
      </c>
      <c r="O44" s="253">
        <v>4</v>
      </c>
      <c r="P44" s="250"/>
      <c r="Q44" s="253"/>
      <c r="R44" s="250"/>
      <c r="S44" s="253"/>
      <c r="T44" s="250"/>
      <c r="U44" s="253"/>
      <c r="W44" s="59" t="b">
        <f t="shared" si="1"/>
        <v>1</v>
      </c>
      <c r="X44" s="59" t="b">
        <f t="shared" si="5"/>
        <v>1</v>
      </c>
      <c r="Y44" s="59" t="b">
        <f t="shared" si="6"/>
        <v>1</v>
      </c>
      <c r="AA44" s="116">
        <f t="shared" si="9"/>
        <v>24</v>
      </c>
      <c r="AB44" s="116">
        <f t="shared" si="2"/>
        <v>16</v>
      </c>
      <c r="AC44" s="116">
        <f t="shared" si="2"/>
        <v>0</v>
      </c>
      <c r="AD44" s="116">
        <f t="shared" si="2"/>
        <v>0</v>
      </c>
      <c r="AE44" s="116">
        <f t="shared" si="2"/>
        <v>0</v>
      </c>
      <c r="AF44" s="116">
        <f t="shared" si="2"/>
        <v>0</v>
      </c>
      <c r="AG44" s="116">
        <f t="shared" si="2"/>
        <v>0</v>
      </c>
      <c r="AH44" s="116">
        <f t="shared" si="2"/>
        <v>0</v>
      </c>
      <c r="AI44" s="116" t="b">
        <f t="shared" si="3"/>
        <v>1</v>
      </c>
      <c r="AJ44" s="59">
        <f t="shared" si="7"/>
        <v>40</v>
      </c>
      <c r="AK44" s="59" t="b">
        <f t="shared" si="4"/>
        <v>1</v>
      </c>
    </row>
    <row r="45" spans="1:37" s="59" customFormat="1" ht="18" customHeight="1" thickBot="1">
      <c r="A45" s="260" t="s">
        <v>222</v>
      </c>
      <c r="B45" s="261" t="s">
        <v>90</v>
      </c>
      <c r="C45" s="262"/>
      <c r="D45" s="263">
        <v>1.2</v>
      </c>
      <c r="E45" s="264"/>
      <c r="F45" s="265">
        <f t="shared" si="8"/>
        <v>120</v>
      </c>
      <c r="G45" s="266">
        <v>4</v>
      </c>
      <c r="H45" s="267">
        <f>I45+J45+K45+L45</f>
        <v>16</v>
      </c>
      <c r="I45" s="268">
        <v>8</v>
      </c>
      <c r="J45" s="268"/>
      <c r="K45" s="263">
        <v>8</v>
      </c>
      <c r="L45" s="266"/>
      <c r="M45" s="249">
        <f>F45-H45</f>
        <v>104</v>
      </c>
      <c r="N45" s="270">
        <v>2</v>
      </c>
      <c r="O45" s="271">
        <v>2</v>
      </c>
      <c r="P45" s="270"/>
      <c r="Q45" s="271"/>
      <c r="R45" s="270"/>
      <c r="S45" s="271"/>
      <c r="T45" s="270"/>
      <c r="U45" s="271"/>
      <c r="W45" s="59" t="b">
        <f t="shared" si="1"/>
        <v>1</v>
      </c>
      <c r="X45" s="59" t="b">
        <f t="shared" si="5"/>
        <v>1</v>
      </c>
      <c r="Y45" s="59" t="b">
        <f t="shared" si="6"/>
        <v>1</v>
      </c>
      <c r="AA45" s="116">
        <f t="shared" si="9"/>
        <v>8</v>
      </c>
      <c r="AB45" s="116">
        <f t="shared" si="2"/>
        <v>8</v>
      </c>
      <c r="AC45" s="116">
        <f t="shared" si="2"/>
        <v>0</v>
      </c>
      <c r="AD45" s="116">
        <f t="shared" si="2"/>
        <v>0</v>
      </c>
      <c r="AE45" s="116">
        <f t="shared" si="2"/>
        <v>0</v>
      </c>
      <c r="AF45" s="116">
        <f t="shared" si="2"/>
        <v>0</v>
      </c>
      <c r="AG45" s="116">
        <f t="shared" si="2"/>
        <v>0</v>
      </c>
      <c r="AH45" s="116">
        <f t="shared" si="2"/>
        <v>0</v>
      </c>
      <c r="AI45" s="116" t="b">
        <f t="shared" si="3"/>
        <v>1</v>
      </c>
      <c r="AJ45" s="59">
        <f t="shared" si="7"/>
        <v>16</v>
      </c>
      <c r="AK45" s="59" t="b">
        <f t="shared" si="4"/>
        <v>1</v>
      </c>
    </row>
    <row r="46" spans="1:37" s="116" customFormat="1" ht="18" customHeight="1" thickBot="1">
      <c r="A46" s="731" t="s">
        <v>16</v>
      </c>
      <c r="B46" s="732"/>
      <c r="C46" s="272">
        <v>3</v>
      </c>
      <c r="D46" s="272">
        <v>4</v>
      </c>
      <c r="E46" s="272">
        <v>0</v>
      </c>
      <c r="F46" s="272">
        <f>F35+F40+F41+F44+F45</f>
        <v>840</v>
      </c>
      <c r="G46" s="272">
        <f aca="true" t="shared" si="11" ref="G46:U46">G35+G40+G41+G44+G45</f>
        <v>28</v>
      </c>
      <c r="H46" s="272">
        <f t="shared" si="11"/>
        <v>112</v>
      </c>
      <c r="I46" s="272">
        <f t="shared" si="11"/>
        <v>30</v>
      </c>
      <c r="J46" s="272">
        <f t="shared" si="11"/>
        <v>50</v>
      </c>
      <c r="K46" s="272">
        <f t="shared" si="11"/>
        <v>32</v>
      </c>
      <c r="L46" s="272">
        <f t="shared" si="11"/>
        <v>0</v>
      </c>
      <c r="M46" s="272">
        <f t="shared" si="11"/>
        <v>728</v>
      </c>
      <c r="N46" s="272">
        <f t="shared" si="11"/>
        <v>18</v>
      </c>
      <c r="O46" s="272">
        <f t="shared" si="11"/>
        <v>7</v>
      </c>
      <c r="P46" s="272">
        <f t="shared" si="11"/>
        <v>0</v>
      </c>
      <c r="Q46" s="272">
        <f t="shared" si="11"/>
        <v>0</v>
      </c>
      <c r="R46" s="272">
        <f t="shared" si="11"/>
        <v>1</v>
      </c>
      <c r="S46" s="272">
        <f t="shared" si="11"/>
        <v>2</v>
      </c>
      <c r="T46" s="272">
        <f t="shared" si="11"/>
        <v>0</v>
      </c>
      <c r="U46" s="272">
        <f t="shared" si="11"/>
        <v>0</v>
      </c>
      <c r="V46" s="59"/>
      <c r="W46" s="59" t="b">
        <f t="shared" si="1"/>
        <v>1</v>
      </c>
      <c r="X46" s="59"/>
      <c r="Y46" s="59" t="b">
        <f t="shared" si="6"/>
        <v>1</v>
      </c>
      <c r="AJ46" s="273">
        <f>AJ35+AJ40+AJ41+AJ44+AJ45</f>
        <v>112</v>
      </c>
      <c r="AK46" s="59" t="b">
        <f t="shared" si="4"/>
        <v>1</v>
      </c>
    </row>
    <row r="47" spans="1:37" s="20" customFormat="1" ht="18" customHeight="1">
      <c r="A47" s="19" t="s">
        <v>215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38"/>
      <c r="V47" s="59"/>
      <c r="W47" s="59"/>
      <c r="X47" s="59"/>
      <c r="Y47" s="59"/>
      <c r="AJ47" s="59"/>
      <c r="AK47" s="59"/>
    </row>
    <row r="48" spans="1:37" s="20" customFormat="1" ht="18" customHeight="1" thickBot="1">
      <c r="A48" s="127" t="s">
        <v>216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38"/>
      <c r="V48" s="59"/>
      <c r="W48" s="59"/>
      <c r="X48" s="59"/>
      <c r="Y48" s="59"/>
      <c r="AJ48" s="59"/>
      <c r="AK48" s="59"/>
    </row>
    <row r="49" spans="1:37" s="59" customFormat="1" ht="18" customHeight="1">
      <c r="A49" s="215" t="s">
        <v>217</v>
      </c>
      <c r="B49" s="216" t="s">
        <v>96</v>
      </c>
      <c r="C49" s="220" t="s">
        <v>188</v>
      </c>
      <c r="D49" s="274">
        <v>8</v>
      </c>
      <c r="E49" s="221"/>
      <c r="F49" s="220">
        <f>SUM(F50:F58)</f>
        <v>780</v>
      </c>
      <c r="G49" s="221">
        <f aca="true" t="shared" si="12" ref="G49:M49">SUM(G50:G58)</f>
        <v>26</v>
      </c>
      <c r="H49" s="220">
        <f t="shared" si="12"/>
        <v>104</v>
      </c>
      <c r="I49" s="218">
        <f t="shared" si="12"/>
        <v>52</v>
      </c>
      <c r="J49" s="218">
        <f t="shared" si="12"/>
        <v>52</v>
      </c>
      <c r="K49" s="218">
        <f t="shared" si="12"/>
        <v>0</v>
      </c>
      <c r="L49" s="221">
        <f t="shared" si="12"/>
        <v>0</v>
      </c>
      <c r="M49" s="222">
        <f t="shared" si="12"/>
        <v>676</v>
      </c>
      <c r="N49" s="321">
        <f>SUM(N50:N58)</f>
        <v>4</v>
      </c>
      <c r="O49" s="320">
        <f aca="true" t="shared" si="13" ref="O49:U49">SUM(O50:O58)</f>
        <v>3</v>
      </c>
      <c r="P49" s="321">
        <f t="shared" si="13"/>
        <v>4</v>
      </c>
      <c r="Q49" s="320">
        <f t="shared" si="13"/>
        <v>3</v>
      </c>
      <c r="R49" s="321">
        <f t="shared" si="13"/>
        <v>3</v>
      </c>
      <c r="S49" s="320">
        <f t="shared" si="13"/>
        <v>3</v>
      </c>
      <c r="T49" s="321">
        <f t="shared" si="13"/>
        <v>3</v>
      </c>
      <c r="U49" s="320">
        <f t="shared" si="13"/>
        <v>3</v>
      </c>
      <c r="W49" s="59" t="b">
        <f aca="true" t="shared" si="14" ref="W49:W90">G49=N49+O49+P49+Q49+R49+S49+T49+U49</f>
        <v>1</v>
      </c>
      <c r="X49" s="59" t="b">
        <f aca="true" t="shared" si="15" ref="X49:X86">G49*4=I49+J49+K49+L49</f>
        <v>1</v>
      </c>
      <c r="Y49" s="59" t="b">
        <f aca="true" t="shared" si="16" ref="Y49:Y114">F49-H49=M49</f>
        <v>1</v>
      </c>
      <c r="AA49" s="116">
        <f aca="true" t="shared" si="17" ref="AA49:AH64">N49*4</f>
        <v>16</v>
      </c>
      <c r="AB49" s="116">
        <f t="shared" si="17"/>
        <v>12</v>
      </c>
      <c r="AC49" s="116">
        <f t="shared" si="17"/>
        <v>16</v>
      </c>
      <c r="AD49" s="116">
        <f t="shared" si="17"/>
        <v>12</v>
      </c>
      <c r="AE49" s="116">
        <f t="shared" si="17"/>
        <v>12</v>
      </c>
      <c r="AF49" s="116">
        <f t="shared" si="17"/>
        <v>12</v>
      </c>
      <c r="AG49" s="116">
        <f t="shared" si="17"/>
        <v>12</v>
      </c>
      <c r="AH49" s="116">
        <f t="shared" si="17"/>
        <v>12</v>
      </c>
      <c r="AI49" s="116" t="b">
        <f>AA49+AB49+AC49+AD49+AE49+AF49+AG49+AH49=H49</f>
        <v>1</v>
      </c>
      <c r="AJ49" s="59">
        <f t="shared" si="7"/>
        <v>104</v>
      </c>
      <c r="AK49" s="59" t="b">
        <f aca="true" t="shared" si="18" ref="AK49:AK86">AJ49=H49</f>
        <v>1</v>
      </c>
    </row>
    <row r="50" spans="1:37" s="236" customFormat="1" ht="18" customHeight="1">
      <c r="A50" s="256"/>
      <c r="B50" s="226" t="s">
        <v>163</v>
      </c>
      <c r="C50" s="733">
        <v>1</v>
      </c>
      <c r="D50" s="275"/>
      <c r="E50" s="276"/>
      <c r="F50" s="277">
        <f>G50*30</f>
        <v>60</v>
      </c>
      <c r="G50" s="276">
        <v>2</v>
      </c>
      <c r="H50" s="231">
        <f>I50+J50+K50+L50</f>
        <v>8</v>
      </c>
      <c r="I50" s="278">
        <v>4</v>
      </c>
      <c r="J50" s="278">
        <v>4</v>
      </c>
      <c r="K50" s="279"/>
      <c r="L50" s="276"/>
      <c r="M50" s="234">
        <f>F50-H50</f>
        <v>52</v>
      </c>
      <c r="N50" s="280">
        <v>2</v>
      </c>
      <c r="O50" s="281"/>
      <c r="P50" s="280"/>
      <c r="Q50" s="235"/>
      <c r="R50" s="231"/>
      <c r="S50" s="235"/>
      <c r="T50" s="231"/>
      <c r="U50" s="235"/>
      <c r="V50" s="59"/>
      <c r="W50" s="59" t="b">
        <f t="shared" si="14"/>
        <v>1</v>
      </c>
      <c r="X50" s="59" t="b">
        <f t="shared" si="15"/>
        <v>1</v>
      </c>
      <c r="Y50" s="59" t="b">
        <f t="shared" si="16"/>
        <v>1</v>
      </c>
      <c r="AA50" s="282">
        <f t="shared" si="17"/>
        <v>8</v>
      </c>
      <c r="AB50" s="282">
        <f t="shared" si="17"/>
        <v>0</v>
      </c>
      <c r="AC50" s="282">
        <f t="shared" si="17"/>
        <v>0</v>
      </c>
      <c r="AD50" s="282">
        <f t="shared" si="17"/>
        <v>0</v>
      </c>
      <c r="AE50" s="282">
        <f t="shared" si="17"/>
        <v>0</v>
      </c>
      <c r="AF50" s="282">
        <f t="shared" si="17"/>
        <v>0</v>
      </c>
      <c r="AG50" s="282">
        <f t="shared" si="17"/>
        <v>0</v>
      </c>
      <c r="AH50" s="282">
        <f t="shared" si="17"/>
        <v>0</v>
      </c>
      <c r="AI50" s="282" t="b">
        <f aca="true" t="shared" si="19" ref="AI50:AI86">AA50+AB50+AC50+AD50+AE50+AF50+AG50+AH50=H50</f>
        <v>1</v>
      </c>
      <c r="AJ50" s="59">
        <f t="shared" si="7"/>
        <v>8</v>
      </c>
      <c r="AK50" s="59" t="b">
        <f t="shared" si="18"/>
        <v>1</v>
      </c>
    </row>
    <row r="51" spans="1:37" s="236" customFormat="1" ht="18" customHeight="1">
      <c r="A51" s="225"/>
      <c r="B51" s="226" t="s">
        <v>164</v>
      </c>
      <c r="C51" s="734"/>
      <c r="D51" s="275"/>
      <c r="E51" s="276"/>
      <c r="F51" s="277">
        <f aca="true" t="shared" si="20" ref="F51:F58">G51*30</f>
        <v>60</v>
      </c>
      <c r="G51" s="276">
        <v>2</v>
      </c>
      <c r="H51" s="231">
        <f aca="true" t="shared" si="21" ref="H51:H64">I51+J51+K51+L51</f>
        <v>8</v>
      </c>
      <c r="I51" s="278">
        <v>4</v>
      </c>
      <c r="J51" s="278">
        <v>4</v>
      </c>
      <c r="K51" s="279"/>
      <c r="L51" s="276"/>
      <c r="M51" s="234">
        <f aca="true" t="shared" si="22" ref="M51:M58">F51-H51</f>
        <v>52</v>
      </c>
      <c r="N51" s="280">
        <v>2</v>
      </c>
      <c r="O51" s="281"/>
      <c r="P51" s="280"/>
      <c r="Q51" s="235"/>
      <c r="R51" s="231"/>
      <c r="S51" s="235"/>
      <c r="T51" s="231"/>
      <c r="U51" s="235"/>
      <c r="V51" s="59"/>
      <c r="W51" s="59" t="b">
        <f t="shared" si="14"/>
        <v>1</v>
      </c>
      <c r="X51" s="59" t="b">
        <f t="shared" si="15"/>
        <v>1</v>
      </c>
      <c r="Y51" s="59" t="b">
        <f t="shared" si="16"/>
        <v>1</v>
      </c>
      <c r="AA51" s="282">
        <f t="shared" si="17"/>
        <v>8</v>
      </c>
      <c r="AB51" s="282">
        <f t="shared" si="17"/>
        <v>0</v>
      </c>
      <c r="AC51" s="282">
        <f t="shared" si="17"/>
        <v>0</v>
      </c>
      <c r="AD51" s="282">
        <f t="shared" si="17"/>
        <v>0</v>
      </c>
      <c r="AE51" s="282">
        <f t="shared" si="17"/>
        <v>0</v>
      </c>
      <c r="AF51" s="282">
        <f t="shared" si="17"/>
        <v>0</v>
      </c>
      <c r="AG51" s="282">
        <f t="shared" si="17"/>
        <v>0</v>
      </c>
      <c r="AH51" s="282">
        <f t="shared" si="17"/>
        <v>0</v>
      </c>
      <c r="AI51" s="282" t="b">
        <f t="shared" si="19"/>
        <v>1</v>
      </c>
      <c r="AJ51" s="59">
        <f t="shared" si="7"/>
        <v>8</v>
      </c>
      <c r="AK51" s="59" t="b">
        <f t="shared" si="18"/>
        <v>1</v>
      </c>
    </row>
    <row r="52" spans="1:37" s="236" customFormat="1" ht="18" customHeight="1">
      <c r="A52" s="225"/>
      <c r="B52" s="226" t="s">
        <v>169</v>
      </c>
      <c r="C52" s="733">
        <v>3</v>
      </c>
      <c r="D52" s="283"/>
      <c r="E52" s="276"/>
      <c r="F52" s="277">
        <f t="shared" si="20"/>
        <v>90</v>
      </c>
      <c r="G52" s="276">
        <v>3</v>
      </c>
      <c r="H52" s="231">
        <f t="shared" si="21"/>
        <v>12</v>
      </c>
      <c r="I52" s="278">
        <v>6</v>
      </c>
      <c r="J52" s="278">
        <v>6</v>
      </c>
      <c r="K52" s="279"/>
      <c r="L52" s="276"/>
      <c r="M52" s="234">
        <f t="shared" si="22"/>
        <v>78</v>
      </c>
      <c r="N52" s="280"/>
      <c r="O52" s="281">
        <v>3</v>
      </c>
      <c r="P52" s="280"/>
      <c r="Q52" s="235"/>
      <c r="R52" s="231"/>
      <c r="S52" s="235"/>
      <c r="T52" s="231"/>
      <c r="U52" s="235"/>
      <c r="V52" s="59"/>
      <c r="W52" s="59" t="b">
        <f t="shared" si="14"/>
        <v>1</v>
      </c>
      <c r="X52" s="59" t="b">
        <f t="shared" si="15"/>
        <v>1</v>
      </c>
      <c r="Y52" s="59" t="b">
        <f t="shared" si="16"/>
        <v>1</v>
      </c>
      <c r="AA52" s="282">
        <f t="shared" si="17"/>
        <v>0</v>
      </c>
      <c r="AB52" s="282">
        <f t="shared" si="17"/>
        <v>12</v>
      </c>
      <c r="AC52" s="282">
        <f t="shared" si="17"/>
        <v>0</v>
      </c>
      <c r="AD52" s="282">
        <f t="shared" si="17"/>
        <v>0</v>
      </c>
      <c r="AE52" s="282">
        <f t="shared" si="17"/>
        <v>0</v>
      </c>
      <c r="AF52" s="282">
        <f t="shared" si="17"/>
        <v>0</v>
      </c>
      <c r="AG52" s="282">
        <f t="shared" si="17"/>
        <v>0</v>
      </c>
      <c r="AH52" s="282">
        <f t="shared" si="17"/>
        <v>0</v>
      </c>
      <c r="AI52" s="282" t="b">
        <f t="shared" si="19"/>
        <v>1</v>
      </c>
      <c r="AJ52" s="59">
        <f t="shared" si="7"/>
        <v>12</v>
      </c>
      <c r="AK52" s="59" t="b">
        <f t="shared" si="18"/>
        <v>1</v>
      </c>
    </row>
    <row r="53" spans="1:37" s="236" customFormat="1" ht="18" customHeight="1">
      <c r="A53" s="225"/>
      <c r="B53" s="226" t="s">
        <v>165</v>
      </c>
      <c r="C53" s="734"/>
      <c r="D53" s="275"/>
      <c r="E53" s="276"/>
      <c r="F53" s="277">
        <f t="shared" si="20"/>
        <v>120</v>
      </c>
      <c r="G53" s="276">
        <v>4</v>
      </c>
      <c r="H53" s="231">
        <f t="shared" si="21"/>
        <v>16</v>
      </c>
      <c r="I53" s="278">
        <v>8</v>
      </c>
      <c r="J53" s="278">
        <v>8</v>
      </c>
      <c r="K53" s="279"/>
      <c r="L53" s="276"/>
      <c r="M53" s="234">
        <f t="shared" si="22"/>
        <v>104</v>
      </c>
      <c r="N53" s="280"/>
      <c r="O53" s="281"/>
      <c r="P53" s="280">
        <v>4</v>
      </c>
      <c r="Q53" s="235"/>
      <c r="R53" s="231"/>
      <c r="S53" s="235"/>
      <c r="T53" s="231"/>
      <c r="U53" s="235"/>
      <c r="V53" s="59"/>
      <c r="W53" s="59" t="b">
        <f t="shared" si="14"/>
        <v>1</v>
      </c>
      <c r="X53" s="59" t="b">
        <f t="shared" si="15"/>
        <v>1</v>
      </c>
      <c r="Y53" s="59" t="b">
        <f t="shared" si="16"/>
        <v>1</v>
      </c>
      <c r="AA53" s="282">
        <f t="shared" si="17"/>
        <v>0</v>
      </c>
      <c r="AB53" s="282">
        <f t="shared" si="17"/>
        <v>0</v>
      </c>
      <c r="AC53" s="282">
        <f t="shared" si="17"/>
        <v>16</v>
      </c>
      <c r="AD53" s="282">
        <f t="shared" si="17"/>
        <v>0</v>
      </c>
      <c r="AE53" s="282">
        <f t="shared" si="17"/>
        <v>0</v>
      </c>
      <c r="AF53" s="282">
        <f t="shared" si="17"/>
        <v>0</v>
      </c>
      <c r="AG53" s="282">
        <f t="shared" si="17"/>
        <v>0</v>
      </c>
      <c r="AH53" s="282">
        <f t="shared" si="17"/>
        <v>0</v>
      </c>
      <c r="AI53" s="282" t="b">
        <f t="shared" si="19"/>
        <v>1</v>
      </c>
      <c r="AJ53" s="59">
        <f t="shared" si="7"/>
        <v>16</v>
      </c>
      <c r="AK53" s="59" t="b">
        <f t="shared" si="18"/>
        <v>1</v>
      </c>
    </row>
    <row r="54" spans="1:37" s="236" customFormat="1" ht="18" customHeight="1">
      <c r="A54" s="225"/>
      <c r="B54" s="226" t="s">
        <v>166</v>
      </c>
      <c r="C54" s="733">
        <v>5</v>
      </c>
      <c r="D54" s="283"/>
      <c r="E54" s="276"/>
      <c r="F54" s="277">
        <f t="shared" si="20"/>
        <v>90</v>
      </c>
      <c r="G54" s="276">
        <v>3</v>
      </c>
      <c r="H54" s="231">
        <f t="shared" si="21"/>
        <v>12</v>
      </c>
      <c r="I54" s="278">
        <v>6</v>
      </c>
      <c r="J54" s="278">
        <v>6</v>
      </c>
      <c r="K54" s="279"/>
      <c r="L54" s="276"/>
      <c r="M54" s="234">
        <f t="shared" si="22"/>
        <v>78</v>
      </c>
      <c r="N54" s="280"/>
      <c r="O54" s="281"/>
      <c r="P54" s="280"/>
      <c r="Q54" s="235">
        <v>3</v>
      </c>
      <c r="R54" s="231"/>
      <c r="S54" s="235"/>
      <c r="T54" s="231"/>
      <c r="U54" s="235"/>
      <c r="V54" s="59"/>
      <c r="W54" s="59" t="b">
        <f t="shared" si="14"/>
        <v>1</v>
      </c>
      <c r="X54" s="59" t="b">
        <f t="shared" si="15"/>
        <v>1</v>
      </c>
      <c r="Y54" s="59" t="b">
        <f t="shared" si="16"/>
        <v>1</v>
      </c>
      <c r="AA54" s="282">
        <f t="shared" si="17"/>
        <v>0</v>
      </c>
      <c r="AB54" s="282">
        <f t="shared" si="17"/>
        <v>0</v>
      </c>
      <c r="AC54" s="282">
        <f t="shared" si="17"/>
        <v>0</v>
      </c>
      <c r="AD54" s="282">
        <f t="shared" si="17"/>
        <v>12</v>
      </c>
      <c r="AE54" s="282">
        <f t="shared" si="17"/>
        <v>0</v>
      </c>
      <c r="AF54" s="282">
        <f t="shared" si="17"/>
        <v>0</v>
      </c>
      <c r="AG54" s="282">
        <f t="shared" si="17"/>
        <v>0</v>
      </c>
      <c r="AH54" s="282">
        <f t="shared" si="17"/>
        <v>0</v>
      </c>
      <c r="AI54" s="282" t="b">
        <f t="shared" si="19"/>
        <v>1</v>
      </c>
      <c r="AJ54" s="59">
        <f t="shared" si="7"/>
        <v>12</v>
      </c>
      <c r="AK54" s="59" t="b">
        <f t="shared" si="18"/>
        <v>1</v>
      </c>
    </row>
    <row r="55" spans="1:37" s="236" customFormat="1" ht="18" customHeight="1">
      <c r="A55" s="225"/>
      <c r="B55" s="226" t="s">
        <v>167</v>
      </c>
      <c r="C55" s="734"/>
      <c r="D55" s="275"/>
      <c r="E55" s="276"/>
      <c r="F55" s="277">
        <f t="shared" si="20"/>
        <v>90</v>
      </c>
      <c r="G55" s="276">
        <v>3</v>
      </c>
      <c r="H55" s="231">
        <f t="shared" si="21"/>
        <v>12</v>
      </c>
      <c r="I55" s="278">
        <v>6</v>
      </c>
      <c r="J55" s="278">
        <v>6</v>
      </c>
      <c r="K55" s="279"/>
      <c r="L55" s="276"/>
      <c r="M55" s="234">
        <f t="shared" si="22"/>
        <v>78</v>
      </c>
      <c r="N55" s="280"/>
      <c r="O55" s="281"/>
      <c r="P55" s="280"/>
      <c r="Q55" s="235"/>
      <c r="R55" s="231">
        <v>3</v>
      </c>
      <c r="S55" s="235"/>
      <c r="T55" s="231"/>
      <c r="U55" s="235"/>
      <c r="V55" s="59"/>
      <c r="W55" s="59" t="b">
        <f t="shared" si="14"/>
        <v>1</v>
      </c>
      <c r="X55" s="59" t="b">
        <f t="shared" si="15"/>
        <v>1</v>
      </c>
      <c r="Y55" s="59" t="b">
        <f t="shared" si="16"/>
        <v>1</v>
      </c>
      <c r="AA55" s="282">
        <f t="shared" si="17"/>
        <v>0</v>
      </c>
      <c r="AB55" s="282">
        <f t="shared" si="17"/>
        <v>0</v>
      </c>
      <c r="AC55" s="282">
        <f t="shared" si="17"/>
        <v>0</v>
      </c>
      <c r="AD55" s="282">
        <f t="shared" si="17"/>
        <v>0</v>
      </c>
      <c r="AE55" s="282">
        <f t="shared" si="17"/>
        <v>12</v>
      </c>
      <c r="AF55" s="282">
        <f t="shared" si="17"/>
        <v>0</v>
      </c>
      <c r="AG55" s="282">
        <f t="shared" si="17"/>
        <v>0</v>
      </c>
      <c r="AH55" s="282">
        <f t="shared" si="17"/>
        <v>0</v>
      </c>
      <c r="AI55" s="282" t="b">
        <f t="shared" si="19"/>
        <v>1</v>
      </c>
      <c r="AJ55" s="59">
        <f t="shared" si="7"/>
        <v>12</v>
      </c>
      <c r="AK55" s="59" t="b">
        <f t="shared" si="18"/>
        <v>1</v>
      </c>
    </row>
    <row r="56" spans="1:37" s="236" customFormat="1" ht="18" customHeight="1">
      <c r="A56" s="225"/>
      <c r="B56" s="226" t="s">
        <v>168</v>
      </c>
      <c r="C56" s="733">
        <v>7</v>
      </c>
      <c r="D56" s="283"/>
      <c r="E56" s="276"/>
      <c r="F56" s="277">
        <f t="shared" si="20"/>
        <v>90</v>
      </c>
      <c r="G56" s="276">
        <v>3</v>
      </c>
      <c r="H56" s="231">
        <f t="shared" si="21"/>
        <v>12</v>
      </c>
      <c r="I56" s="278">
        <v>6</v>
      </c>
      <c r="J56" s="278">
        <v>6</v>
      </c>
      <c r="K56" s="279"/>
      <c r="L56" s="276"/>
      <c r="M56" s="234">
        <f t="shared" si="22"/>
        <v>78</v>
      </c>
      <c r="N56" s="280"/>
      <c r="O56" s="281"/>
      <c r="P56" s="280"/>
      <c r="Q56" s="235"/>
      <c r="R56" s="231"/>
      <c r="S56" s="235">
        <v>3</v>
      </c>
      <c r="T56" s="231"/>
      <c r="U56" s="235"/>
      <c r="V56" s="59"/>
      <c r="W56" s="59" t="b">
        <f t="shared" si="14"/>
        <v>1</v>
      </c>
      <c r="X56" s="59" t="b">
        <f t="shared" si="15"/>
        <v>1</v>
      </c>
      <c r="Y56" s="59" t="b">
        <f t="shared" si="16"/>
        <v>1</v>
      </c>
      <c r="AA56" s="282">
        <f t="shared" si="17"/>
        <v>0</v>
      </c>
      <c r="AB56" s="282">
        <f t="shared" si="17"/>
        <v>0</v>
      </c>
      <c r="AC56" s="282">
        <f t="shared" si="17"/>
        <v>0</v>
      </c>
      <c r="AD56" s="282">
        <f t="shared" si="17"/>
        <v>0</v>
      </c>
      <c r="AE56" s="282">
        <f t="shared" si="17"/>
        <v>0</v>
      </c>
      <c r="AF56" s="282">
        <f t="shared" si="17"/>
        <v>12</v>
      </c>
      <c r="AG56" s="282">
        <f t="shared" si="17"/>
        <v>0</v>
      </c>
      <c r="AH56" s="282">
        <f t="shared" si="17"/>
        <v>0</v>
      </c>
      <c r="AI56" s="282" t="b">
        <f t="shared" si="19"/>
        <v>1</v>
      </c>
      <c r="AJ56" s="59">
        <f t="shared" si="7"/>
        <v>12</v>
      </c>
      <c r="AK56" s="59" t="b">
        <f t="shared" si="18"/>
        <v>1</v>
      </c>
    </row>
    <row r="57" spans="1:37" s="236" customFormat="1" ht="18" customHeight="1">
      <c r="A57" s="225"/>
      <c r="B57" s="226" t="s">
        <v>337</v>
      </c>
      <c r="C57" s="734"/>
      <c r="D57" s="275"/>
      <c r="E57" s="276"/>
      <c r="F57" s="277">
        <f t="shared" si="20"/>
        <v>90</v>
      </c>
      <c r="G57" s="276">
        <v>3</v>
      </c>
      <c r="H57" s="231">
        <f t="shared" si="21"/>
        <v>12</v>
      </c>
      <c r="I57" s="278">
        <v>6</v>
      </c>
      <c r="J57" s="278">
        <v>6</v>
      </c>
      <c r="K57" s="279"/>
      <c r="L57" s="276"/>
      <c r="M57" s="234">
        <f t="shared" si="22"/>
        <v>78</v>
      </c>
      <c r="N57" s="280"/>
      <c r="O57" s="281"/>
      <c r="P57" s="280"/>
      <c r="Q57" s="235"/>
      <c r="R57" s="231"/>
      <c r="S57" s="235"/>
      <c r="T57" s="231">
        <v>3</v>
      </c>
      <c r="U57" s="235"/>
      <c r="V57" s="59"/>
      <c r="W57" s="59" t="b">
        <f t="shared" si="14"/>
        <v>1</v>
      </c>
      <c r="X57" s="59" t="b">
        <f t="shared" si="15"/>
        <v>1</v>
      </c>
      <c r="Y57" s="59" t="b">
        <f t="shared" si="16"/>
        <v>1</v>
      </c>
      <c r="AA57" s="282">
        <f t="shared" si="17"/>
        <v>0</v>
      </c>
      <c r="AB57" s="282">
        <f t="shared" si="17"/>
        <v>0</v>
      </c>
      <c r="AC57" s="282">
        <f t="shared" si="17"/>
        <v>0</v>
      </c>
      <c r="AD57" s="282">
        <f t="shared" si="17"/>
        <v>0</v>
      </c>
      <c r="AE57" s="282">
        <f t="shared" si="17"/>
        <v>0</v>
      </c>
      <c r="AF57" s="282">
        <f t="shared" si="17"/>
        <v>0</v>
      </c>
      <c r="AG57" s="282">
        <f t="shared" si="17"/>
        <v>12</v>
      </c>
      <c r="AH57" s="282">
        <f t="shared" si="17"/>
        <v>0</v>
      </c>
      <c r="AI57" s="282" t="b">
        <f t="shared" si="19"/>
        <v>1</v>
      </c>
      <c r="AJ57" s="59">
        <f t="shared" si="7"/>
        <v>12</v>
      </c>
      <c r="AK57" s="59" t="b">
        <f t="shared" si="18"/>
        <v>1</v>
      </c>
    </row>
    <row r="58" spans="1:37" s="236" customFormat="1" ht="30.75">
      <c r="A58" s="238"/>
      <c r="B58" s="226" t="s">
        <v>172</v>
      </c>
      <c r="C58" s="229"/>
      <c r="D58" s="275">
        <v>8</v>
      </c>
      <c r="E58" s="276"/>
      <c r="F58" s="277">
        <f t="shared" si="20"/>
        <v>90</v>
      </c>
      <c r="G58" s="276">
        <v>3</v>
      </c>
      <c r="H58" s="231">
        <f t="shared" si="21"/>
        <v>12</v>
      </c>
      <c r="I58" s="278">
        <v>6</v>
      </c>
      <c r="J58" s="278">
        <v>6</v>
      </c>
      <c r="K58" s="279"/>
      <c r="L58" s="276"/>
      <c r="M58" s="234">
        <f t="shared" si="22"/>
        <v>78</v>
      </c>
      <c r="N58" s="280"/>
      <c r="O58" s="281"/>
      <c r="P58" s="280"/>
      <c r="Q58" s="235"/>
      <c r="R58" s="231"/>
      <c r="S58" s="235"/>
      <c r="T58" s="231"/>
      <c r="U58" s="235">
        <v>3</v>
      </c>
      <c r="V58" s="59"/>
      <c r="W58" s="59" t="b">
        <f t="shared" si="14"/>
        <v>1</v>
      </c>
      <c r="X58" s="59" t="b">
        <f t="shared" si="15"/>
        <v>1</v>
      </c>
      <c r="Y58" s="59" t="b">
        <f t="shared" si="16"/>
        <v>1</v>
      </c>
      <c r="AA58" s="282">
        <f t="shared" si="17"/>
        <v>0</v>
      </c>
      <c r="AB58" s="282">
        <f t="shared" si="17"/>
        <v>0</v>
      </c>
      <c r="AC58" s="282">
        <f t="shared" si="17"/>
        <v>0</v>
      </c>
      <c r="AD58" s="282">
        <f t="shared" si="17"/>
        <v>0</v>
      </c>
      <c r="AE58" s="282">
        <f t="shared" si="17"/>
        <v>0</v>
      </c>
      <c r="AF58" s="282">
        <f t="shared" si="17"/>
        <v>0</v>
      </c>
      <c r="AG58" s="282">
        <f t="shared" si="17"/>
        <v>0</v>
      </c>
      <c r="AH58" s="282">
        <f t="shared" si="17"/>
        <v>12</v>
      </c>
      <c r="AI58" s="282" t="b">
        <f t="shared" si="19"/>
        <v>1</v>
      </c>
      <c r="AJ58" s="59">
        <f t="shared" si="7"/>
        <v>12</v>
      </c>
      <c r="AK58" s="59" t="b">
        <f t="shared" si="18"/>
        <v>1</v>
      </c>
    </row>
    <row r="59" spans="1:37" s="59" customFormat="1" ht="18" customHeight="1">
      <c r="A59" s="240" t="s">
        <v>223</v>
      </c>
      <c r="B59" s="241" t="s">
        <v>97</v>
      </c>
      <c r="C59" s="245" t="s">
        <v>188</v>
      </c>
      <c r="D59" s="284">
        <v>6</v>
      </c>
      <c r="E59" s="285"/>
      <c r="F59" s="286">
        <f>SUM(F60:F64)</f>
        <v>750</v>
      </c>
      <c r="G59" s="287">
        <f>SUM(G60:G64)</f>
        <v>25</v>
      </c>
      <c r="H59" s="286">
        <f aca="true" t="shared" si="23" ref="H59:M59">SUM(H60:H64)</f>
        <v>100</v>
      </c>
      <c r="I59" s="288">
        <f t="shared" si="23"/>
        <v>44</v>
      </c>
      <c r="J59" s="288">
        <f t="shared" si="23"/>
        <v>52</v>
      </c>
      <c r="K59" s="288">
        <f t="shared" si="23"/>
        <v>0</v>
      </c>
      <c r="L59" s="287">
        <f t="shared" si="23"/>
        <v>4</v>
      </c>
      <c r="M59" s="289">
        <f t="shared" si="23"/>
        <v>650</v>
      </c>
      <c r="N59" s="286">
        <f>SUM(N60:N64)</f>
        <v>3</v>
      </c>
      <c r="O59" s="287">
        <f aca="true" t="shared" si="24" ref="O59:U59">SUM(O60:O64)</f>
        <v>4</v>
      </c>
      <c r="P59" s="286">
        <f t="shared" si="24"/>
        <v>4</v>
      </c>
      <c r="Q59" s="287">
        <f t="shared" si="24"/>
        <v>4</v>
      </c>
      <c r="R59" s="286">
        <f t="shared" si="24"/>
        <v>3</v>
      </c>
      <c r="S59" s="287">
        <f t="shared" si="24"/>
        <v>4</v>
      </c>
      <c r="T59" s="286">
        <f t="shared" si="24"/>
        <v>3</v>
      </c>
      <c r="U59" s="287">
        <f t="shared" si="24"/>
        <v>0</v>
      </c>
      <c r="W59" s="59" t="b">
        <f t="shared" si="14"/>
        <v>1</v>
      </c>
      <c r="X59" s="59" t="b">
        <f t="shared" si="15"/>
        <v>1</v>
      </c>
      <c r="Y59" s="59" t="b">
        <f t="shared" si="16"/>
        <v>1</v>
      </c>
      <c r="AA59" s="116">
        <f t="shared" si="17"/>
        <v>12</v>
      </c>
      <c r="AB59" s="116">
        <f t="shared" si="17"/>
        <v>16</v>
      </c>
      <c r="AC59" s="116">
        <f t="shared" si="17"/>
        <v>16</v>
      </c>
      <c r="AD59" s="116">
        <f t="shared" si="17"/>
        <v>16</v>
      </c>
      <c r="AE59" s="116">
        <f t="shared" si="17"/>
        <v>12</v>
      </c>
      <c r="AF59" s="116">
        <f t="shared" si="17"/>
        <v>16</v>
      </c>
      <c r="AG59" s="116">
        <f t="shared" si="17"/>
        <v>12</v>
      </c>
      <c r="AH59" s="116">
        <f t="shared" si="17"/>
        <v>0</v>
      </c>
      <c r="AI59" s="116" t="b">
        <f t="shared" si="19"/>
        <v>1</v>
      </c>
      <c r="AJ59" s="59">
        <f t="shared" si="7"/>
        <v>100</v>
      </c>
      <c r="AK59" s="59" t="b">
        <f t="shared" si="18"/>
        <v>1</v>
      </c>
    </row>
    <row r="60" spans="1:38" s="259" customFormat="1" ht="18" customHeight="1">
      <c r="A60" s="256"/>
      <c r="B60" s="226" t="s">
        <v>158</v>
      </c>
      <c r="C60" s="229">
        <v>1</v>
      </c>
      <c r="D60" s="290"/>
      <c r="E60" s="276"/>
      <c r="F60" s="277">
        <f>G60*30</f>
        <v>90</v>
      </c>
      <c r="G60" s="281">
        <v>3</v>
      </c>
      <c r="H60" s="231">
        <f t="shared" si="21"/>
        <v>12</v>
      </c>
      <c r="I60" s="233">
        <v>4</v>
      </c>
      <c r="J60" s="233">
        <v>8</v>
      </c>
      <c r="K60" s="233"/>
      <c r="L60" s="233"/>
      <c r="M60" s="234">
        <f>F60-H60</f>
        <v>78</v>
      </c>
      <c r="N60" s="277">
        <v>3</v>
      </c>
      <c r="O60" s="276"/>
      <c r="P60" s="280"/>
      <c r="Q60" s="230"/>
      <c r="R60" s="229"/>
      <c r="S60" s="230"/>
      <c r="T60" s="229"/>
      <c r="U60" s="230"/>
      <c r="V60" s="59"/>
      <c r="W60" s="59" t="b">
        <f t="shared" si="14"/>
        <v>1</v>
      </c>
      <c r="X60" s="59" t="b">
        <f t="shared" si="15"/>
        <v>1</v>
      </c>
      <c r="Y60" s="59" t="b">
        <f t="shared" si="16"/>
        <v>1</v>
      </c>
      <c r="Z60" s="291"/>
      <c r="AA60" s="237">
        <f t="shared" si="17"/>
        <v>12</v>
      </c>
      <c r="AB60" s="237">
        <f t="shared" si="17"/>
        <v>0</v>
      </c>
      <c r="AC60" s="237">
        <f t="shared" si="17"/>
        <v>0</v>
      </c>
      <c r="AD60" s="237">
        <f t="shared" si="17"/>
        <v>0</v>
      </c>
      <c r="AE60" s="237">
        <f t="shared" si="17"/>
        <v>0</v>
      </c>
      <c r="AF60" s="237">
        <f t="shared" si="17"/>
        <v>0</v>
      </c>
      <c r="AG60" s="237">
        <f t="shared" si="17"/>
        <v>0</v>
      </c>
      <c r="AH60" s="237">
        <f t="shared" si="17"/>
        <v>0</v>
      </c>
      <c r="AI60" s="237" t="b">
        <f t="shared" si="19"/>
        <v>1</v>
      </c>
      <c r="AJ60" s="237">
        <f t="shared" si="7"/>
        <v>12</v>
      </c>
      <c r="AK60" s="237" t="b">
        <f t="shared" si="18"/>
        <v>1</v>
      </c>
      <c r="AL60" s="292"/>
    </row>
    <row r="61" spans="1:38" s="259" customFormat="1" ht="18" customHeight="1">
      <c r="A61" s="225"/>
      <c r="B61" s="226" t="s">
        <v>187</v>
      </c>
      <c r="C61" s="229">
        <v>3</v>
      </c>
      <c r="D61" s="293"/>
      <c r="E61" s="276"/>
      <c r="F61" s="277">
        <f>G61*30</f>
        <v>240</v>
      </c>
      <c r="G61" s="281">
        <v>8</v>
      </c>
      <c r="H61" s="231">
        <f t="shared" si="21"/>
        <v>32</v>
      </c>
      <c r="I61" s="233">
        <v>14</v>
      </c>
      <c r="J61" s="233">
        <v>14</v>
      </c>
      <c r="K61" s="233"/>
      <c r="L61" s="233">
        <v>4</v>
      </c>
      <c r="M61" s="234">
        <f>F61-H61</f>
        <v>208</v>
      </c>
      <c r="N61" s="277"/>
      <c r="O61" s="276">
        <v>4</v>
      </c>
      <c r="P61" s="277">
        <v>4</v>
      </c>
      <c r="Q61" s="235"/>
      <c r="R61" s="231"/>
      <c r="S61" s="235"/>
      <c r="T61" s="231"/>
      <c r="U61" s="235"/>
      <c r="V61" s="59"/>
      <c r="W61" s="59" t="b">
        <f t="shared" si="14"/>
        <v>1</v>
      </c>
      <c r="X61" s="59" t="b">
        <f t="shared" si="15"/>
        <v>1</v>
      </c>
      <c r="Y61" s="59" t="b">
        <f t="shared" si="16"/>
        <v>1</v>
      </c>
      <c r="Z61" s="291"/>
      <c r="AA61" s="237">
        <f t="shared" si="17"/>
        <v>0</v>
      </c>
      <c r="AB61" s="237">
        <f t="shared" si="17"/>
        <v>16</v>
      </c>
      <c r="AC61" s="294">
        <f t="shared" si="17"/>
        <v>16</v>
      </c>
      <c r="AD61" s="237">
        <f t="shared" si="17"/>
        <v>0</v>
      </c>
      <c r="AE61" s="237">
        <f t="shared" si="17"/>
        <v>0</v>
      </c>
      <c r="AF61" s="237">
        <f t="shared" si="17"/>
        <v>0</v>
      </c>
      <c r="AG61" s="237">
        <f t="shared" si="17"/>
        <v>0</v>
      </c>
      <c r="AH61" s="237">
        <f t="shared" si="17"/>
        <v>0</v>
      </c>
      <c r="AI61" s="237" t="b">
        <f t="shared" si="19"/>
        <v>1</v>
      </c>
      <c r="AJ61" s="294">
        <f t="shared" si="7"/>
        <v>32</v>
      </c>
      <c r="AK61" s="237" t="b">
        <f t="shared" si="18"/>
        <v>1</v>
      </c>
      <c r="AL61" s="292"/>
    </row>
    <row r="62" spans="1:38" s="259" customFormat="1" ht="18" customHeight="1">
      <c r="A62" s="225"/>
      <c r="B62" s="226" t="s">
        <v>159</v>
      </c>
      <c r="C62" s="733">
        <v>5</v>
      </c>
      <c r="D62" s="233"/>
      <c r="E62" s="230"/>
      <c r="F62" s="229">
        <f>G62*30</f>
        <v>60</v>
      </c>
      <c r="G62" s="235">
        <v>2</v>
      </c>
      <c r="H62" s="231">
        <f t="shared" si="21"/>
        <v>8</v>
      </c>
      <c r="I62" s="233">
        <v>4</v>
      </c>
      <c r="J62" s="233">
        <v>4</v>
      </c>
      <c r="K62" s="233"/>
      <c r="L62" s="233"/>
      <c r="M62" s="234">
        <f>F62-H62</f>
        <v>52</v>
      </c>
      <c r="N62" s="231"/>
      <c r="O62" s="235"/>
      <c r="P62" s="231"/>
      <c r="Q62" s="230">
        <v>2</v>
      </c>
      <c r="R62" s="229"/>
      <c r="S62" s="235"/>
      <c r="T62" s="231"/>
      <c r="U62" s="235"/>
      <c r="V62" s="59"/>
      <c r="W62" s="59" t="b">
        <f t="shared" si="14"/>
        <v>1</v>
      </c>
      <c r="X62" s="59" t="b">
        <f t="shared" si="15"/>
        <v>1</v>
      </c>
      <c r="Y62" s="59" t="b">
        <f t="shared" si="16"/>
        <v>1</v>
      </c>
      <c r="Z62" s="291"/>
      <c r="AA62" s="237">
        <f t="shared" si="17"/>
        <v>0</v>
      </c>
      <c r="AB62" s="237">
        <f t="shared" si="17"/>
        <v>0</v>
      </c>
      <c r="AC62" s="237">
        <f t="shared" si="17"/>
        <v>0</v>
      </c>
      <c r="AD62" s="294">
        <f t="shared" si="17"/>
        <v>8</v>
      </c>
      <c r="AE62" s="237">
        <f t="shared" si="17"/>
        <v>0</v>
      </c>
      <c r="AF62" s="237">
        <f t="shared" si="17"/>
        <v>0</v>
      </c>
      <c r="AG62" s="237">
        <f t="shared" si="17"/>
        <v>0</v>
      </c>
      <c r="AH62" s="237">
        <f t="shared" si="17"/>
        <v>0</v>
      </c>
      <c r="AI62" s="237" t="b">
        <f t="shared" si="19"/>
        <v>1</v>
      </c>
      <c r="AJ62" s="294">
        <f t="shared" si="7"/>
        <v>8</v>
      </c>
      <c r="AK62" s="237" t="b">
        <f t="shared" si="18"/>
        <v>1</v>
      </c>
      <c r="AL62" s="292"/>
    </row>
    <row r="63" spans="1:38" s="259" customFormat="1" ht="18" customHeight="1">
      <c r="A63" s="225"/>
      <c r="B63" s="226" t="s">
        <v>160</v>
      </c>
      <c r="C63" s="734"/>
      <c r="D63" s="295"/>
      <c r="E63" s="230"/>
      <c r="F63" s="229">
        <f>G63*30</f>
        <v>150</v>
      </c>
      <c r="G63" s="235">
        <v>5</v>
      </c>
      <c r="H63" s="231">
        <f t="shared" si="21"/>
        <v>20</v>
      </c>
      <c r="I63" s="233">
        <v>10</v>
      </c>
      <c r="J63" s="233">
        <v>10</v>
      </c>
      <c r="K63" s="233"/>
      <c r="L63" s="233"/>
      <c r="M63" s="234">
        <f>F63-H63</f>
        <v>130</v>
      </c>
      <c r="N63" s="231"/>
      <c r="O63" s="235"/>
      <c r="P63" s="231"/>
      <c r="Q63" s="230">
        <v>2</v>
      </c>
      <c r="R63" s="229">
        <v>3</v>
      </c>
      <c r="S63" s="230"/>
      <c r="T63" s="229"/>
      <c r="U63" s="235"/>
      <c r="V63" s="59"/>
      <c r="W63" s="59" t="b">
        <f t="shared" si="14"/>
        <v>1</v>
      </c>
      <c r="X63" s="59" t="b">
        <f t="shared" si="15"/>
        <v>1</v>
      </c>
      <c r="Y63" s="59" t="b">
        <f t="shared" si="16"/>
        <v>1</v>
      </c>
      <c r="Z63" s="291"/>
      <c r="AA63" s="237">
        <f t="shared" si="17"/>
        <v>0</v>
      </c>
      <c r="AB63" s="237">
        <f t="shared" si="17"/>
        <v>0</v>
      </c>
      <c r="AC63" s="237">
        <f t="shared" si="17"/>
        <v>0</v>
      </c>
      <c r="AD63" s="294">
        <f t="shared" si="17"/>
        <v>8</v>
      </c>
      <c r="AE63" s="294">
        <f t="shared" si="17"/>
        <v>12</v>
      </c>
      <c r="AF63" s="237">
        <f t="shared" si="17"/>
        <v>0</v>
      </c>
      <c r="AG63" s="237">
        <f t="shared" si="17"/>
        <v>0</v>
      </c>
      <c r="AH63" s="237">
        <f t="shared" si="17"/>
        <v>0</v>
      </c>
      <c r="AI63" s="237" t="b">
        <f t="shared" si="19"/>
        <v>1</v>
      </c>
      <c r="AJ63" s="294">
        <f t="shared" si="7"/>
        <v>20</v>
      </c>
      <c r="AK63" s="237" t="b">
        <f t="shared" si="18"/>
        <v>1</v>
      </c>
      <c r="AL63" s="292"/>
    </row>
    <row r="64" spans="1:38" s="259" customFormat="1" ht="18" customHeight="1">
      <c r="A64" s="238"/>
      <c r="B64" s="226" t="s">
        <v>161</v>
      </c>
      <c r="C64" s="229">
        <v>7</v>
      </c>
      <c r="D64" s="233">
        <v>6</v>
      </c>
      <c r="E64" s="230"/>
      <c r="F64" s="229">
        <f>G64*30</f>
        <v>210</v>
      </c>
      <c r="G64" s="235">
        <v>7</v>
      </c>
      <c r="H64" s="231">
        <f t="shared" si="21"/>
        <v>28</v>
      </c>
      <c r="I64" s="233">
        <v>12</v>
      </c>
      <c r="J64" s="233">
        <v>16</v>
      </c>
      <c r="K64" s="233"/>
      <c r="L64" s="233"/>
      <c r="M64" s="234">
        <f>F64-H64</f>
        <v>182</v>
      </c>
      <c r="N64" s="231"/>
      <c r="O64" s="235"/>
      <c r="P64" s="231"/>
      <c r="Q64" s="235"/>
      <c r="R64" s="231"/>
      <c r="S64" s="230">
        <v>4</v>
      </c>
      <c r="T64" s="229">
        <v>3</v>
      </c>
      <c r="U64" s="235"/>
      <c r="V64" s="59"/>
      <c r="W64" s="59" t="b">
        <f t="shared" si="14"/>
        <v>1</v>
      </c>
      <c r="X64" s="59" t="b">
        <f t="shared" si="15"/>
        <v>1</v>
      </c>
      <c r="Y64" s="59" t="b">
        <f t="shared" si="16"/>
        <v>1</v>
      </c>
      <c r="Z64" s="291"/>
      <c r="AA64" s="237">
        <f t="shared" si="17"/>
        <v>0</v>
      </c>
      <c r="AB64" s="237">
        <f t="shared" si="17"/>
        <v>0</v>
      </c>
      <c r="AC64" s="237">
        <f t="shared" si="17"/>
        <v>0</v>
      </c>
      <c r="AD64" s="237">
        <f t="shared" si="17"/>
        <v>0</v>
      </c>
      <c r="AE64" s="237">
        <f t="shared" si="17"/>
        <v>0</v>
      </c>
      <c r="AF64" s="294">
        <f t="shared" si="17"/>
        <v>16</v>
      </c>
      <c r="AG64" s="294">
        <f t="shared" si="17"/>
        <v>12</v>
      </c>
      <c r="AH64" s="237">
        <f t="shared" si="17"/>
        <v>0</v>
      </c>
      <c r="AI64" s="237" t="b">
        <f t="shared" si="19"/>
        <v>1</v>
      </c>
      <c r="AJ64" s="294">
        <f t="shared" si="7"/>
        <v>28</v>
      </c>
      <c r="AK64" s="237" t="b">
        <f t="shared" si="18"/>
        <v>1</v>
      </c>
      <c r="AL64" s="292"/>
    </row>
    <row r="65" spans="1:37" s="59" customFormat="1" ht="18" customHeight="1">
      <c r="A65" s="240" t="s">
        <v>224</v>
      </c>
      <c r="B65" s="241" t="s">
        <v>98</v>
      </c>
      <c r="C65" s="245" t="s">
        <v>227</v>
      </c>
      <c r="D65" s="243" t="s">
        <v>264</v>
      </c>
      <c r="E65" s="251"/>
      <c r="F65" s="245">
        <f>SUM(F66:F68)</f>
        <v>480</v>
      </c>
      <c r="G65" s="246">
        <f aca="true" t="shared" si="25" ref="G65:M65">SUM(G66:G68)</f>
        <v>16</v>
      </c>
      <c r="H65" s="245">
        <f t="shared" si="25"/>
        <v>64</v>
      </c>
      <c r="I65" s="243">
        <f t="shared" si="25"/>
        <v>26</v>
      </c>
      <c r="J65" s="243">
        <f t="shared" si="25"/>
        <v>24</v>
      </c>
      <c r="K65" s="243">
        <f t="shared" si="25"/>
        <v>14</v>
      </c>
      <c r="L65" s="246">
        <f t="shared" si="25"/>
        <v>0</v>
      </c>
      <c r="M65" s="255">
        <f t="shared" si="25"/>
        <v>416</v>
      </c>
      <c r="N65" s="245">
        <f>SUM(N66:N68)</f>
        <v>2</v>
      </c>
      <c r="O65" s="246">
        <f aca="true" t="shared" si="26" ref="O65:U65">SUM(O66:O68)</f>
        <v>3</v>
      </c>
      <c r="P65" s="245">
        <f t="shared" si="26"/>
        <v>2</v>
      </c>
      <c r="Q65" s="246">
        <f t="shared" si="26"/>
        <v>2</v>
      </c>
      <c r="R65" s="245">
        <f t="shared" si="26"/>
        <v>2</v>
      </c>
      <c r="S65" s="246">
        <f t="shared" si="26"/>
        <v>2</v>
      </c>
      <c r="T65" s="245">
        <f t="shared" si="26"/>
        <v>2</v>
      </c>
      <c r="U65" s="246">
        <f t="shared" si="26"/>
        <v>1</v>
      </c>
      <c r="W65" s="59" t="b">
        <f t="shared" si="14"/>
        <v>1</v>
      </c>
      <c r="X65" s="59" t="b">
        <f t="shared" si="15"/>
        <v>1</v>
      </c>
      <c r="Y65" s="59" t="b">
        <f t="shared" si="16"/>
        <v>1</v>
      </c>
      <c r="AA65" s="116">
        <f aca="true" t="shared" si="27" ref="AA65:AH86">N65*4</f>
        <v>8</v>
      </c>
      <c r="AB65" s="116">
        <f t="shared" si="27"/>
        <v>12</v>
      </c>
      <c r="AC65" s="116">
        <f t="shared" si="27"/>
        <v>8</v>
      </c>
      <c r="AD65" s="116">
        <f t="shared" si="27"/>
        <v>8</v>
      </c>
      <c r="AE65" s="116">
        <f t="shared" si="27"/>
        <v>8</v>
      </c>
      <c r="AF65" s="116">
        <f t="shared" si="27"/>
        <v>8</v>
      </c>
      <c r="AG65" s="116">
        <f t="shared" si="27"/>
        <v>8</v>
      </c>
      <c r="AH65" s="116">
        <f t="shared" si="27"/>
        <v>4</v>
      </c>
      <c r="AI65" s="116" t="b">
        <f t="shared" si="19"/>
        <v>1</v>
      </c>
      <c r="AJ65" s="59">
        <f t="shared" si="7"/>
        <v>64</v>
      </c>
      <c r="AK65" s="59" t="b">
        <f t="shared" si="18"/>
        <v>1</v>
      </c>
    </row>
    <row r="66" spans="1:37" s="259" customFormat="1" ht="18" customHeight="1">
      <c r="A66" s="256"/>
      <c r="B66" s="226" t="s">
        <v>173</v>
      </c>
      <c r="C66" s="229"/>
      <c r="D66" s="233">
        <v>1</v>
      </c>
      <c r="E66" s="230"/>
      <c r="F66" s="229">
        <f>G66*30</f>
        <v>60</v>
      </c>
      <c r="G66" s="235">
        <v>2</v>
      </c>
      <c r="H66" s="231">
        <f>I66+J66+K66+L66</f>
        <v>8</v>
      </c>
      <c r="I66" s="232">
        <v>4</v>
      </c>
      <c r="J66" s="232">
        <v>4</v>
      </c>
      <c r="K66" s="233"/>
      <c r="L66" s="233"/>
      <c r="M66" s="234">
        <f>F66-H66</f>
        <v>52</v>
      </c>
      <c r="N66" s="229">
        <v>2</v>
      </c>
      <c r="O66" s="230"/>
      <c r="P66" s="229"/>
      <c r="Q66" s="230"/>
      <c r="R66" s="229"/>
      <c r="S66" s="230"/>
      <c r="T66" s="229"/>
      <c r="U66" s="230"/>
      <c r="V66" s="59"/>
      <c r="W66" s="59" t="b">
        <f t="shared" si="14"/>
        <v>1</v>
      </c>
      <c r="X66" s="59" t="b">
        <f t="shared" si="15"/>
        <v>1</v>
      </c>
      <c r="Y66" s="59" t="b">
        <f t="shared" si="16"/>
        <v>1</v>
      </c>
      <c r="AA66" s="282">
        <f t="shared" si="27"/>
        <v>8</v>
      </c>
      <c r="AB66" s="282">
        <f t="shared" si="27"/>
        <v>0</v>
      </c>
      <c r="AC66" s="282">
        <f t="shared" si="27"/>
        <v>0</v>
      </c>
      <c r="AD66" s="282">
        <f t="shared" si="27"/>
        <v>0</v>
      </c>
      <c r="AE66" s="282">
        <f t="shared" si="27"/>
        <v>0</v>
      </c>
      <c r="AF66" s="282">
        <f t="shared" si="27"/>
        <v>0</v>
      </c>
      <c r="AG66" s="282">
        <f t="shared" si="27"/>
        <v>0</v>
      </c>
      <c r="AH66" s="282">
        <f t="shared" si="27"/>
        <v>0</v>
      </c>
      <c r="AI66" s="282" t="b">
        <f t="shared" si="19"/>
        <v>1</v>
      </c>
      <c r="AJ66" s="59">
        <f t="shared" si="7"/>
        <v>8</v>
      </c>
      <c r="AK66" s="59" t="b">
        <f t="shared" si="18"/>
        <v>1</v>
      </c>
    </row>
    <row r="67" spans="1:37" s="259" customFormat="1" ht="18" customHeight="1">
      <c r="A67" s="225"/>
      <c r="B67" s="226" t="s">
        <v>99</v>
      </c>
      <c r="C67" s="229" t="s">
        <v>227</v>
      </c>
      <c r="D67" s="233">
        <v>7</v>
      </c>
      <c r="E67" s="230"/>
      <c r="F67" s="229">
        <f>G67*30</f>
        <v>390</v>
      </c>
      <c r="G67" s="230">
        <v>13</v>
      </c>
      <c r="H67" s="231">
        <f>I67+J67+K67+L67</f>
        <v>52</v>
      </c>
      <c r="I67" s="232">
        <v>20</v>
      </c>
      <c r="J67" s="232">
        <v>20</v>
      </c>
      <c r="K67" s="233">
        <v>12</v>
      </c>
      <c r="L67" s="233"/>
      <c r="M67" s="234">
        <f>F67-H67</f>
        <v>338</v>
      </c>
      <c r="N67" s="229"/>
      <c r="O67" s="230">
        <v>3</v>
      </c>
      <c r="P67" s="229">
        <v>2</v>
      </c>
      <c r="Q67" s="230">
        <v>2</v>
      </c>
      <c r="R67" s="229">
        <v>2</v>
      </c>
      <c r="S67" s="230">
        <v>2</v>
      </c>
      <c r="T67" s="231">
        <v>2</v>
      </c>
      <c r="U67" s="230"/>
      <c r="V67" s="59"/>
      <c r="W67" s="59" t="b">
        <f t="shared" si="14"/>
        <v>1</v>
      </c>
      <c r="X67" s="59" t="b">
        <f t="shared" si="15"/>
        <v>1</v>
      </c>
      <c r="Y67" s="59" t="b">
        <f t="shared" si="16"/>
        <v>1</v>
      </c>
      <c r="AA67" s="282">
        <f t="shared" si="27"/>
        <v>0</v>
      </c>
      <c r="AB67" s="282">
        <f t="shared" si="27"/>
        <v>12</v>
      </c>
      <c r="AC67" s="282">
        <f t="shared" si="27"/>
        <v>8</v>
      </c>
      <c r="AD67" s="282">
        <f t="shared" si="27"/>
        <v>8</v>
      </c>
      <c r="AE67" s="282">
        <f t="shared" si="27"/>
        <v>8</v>
      </c>
      <c r="AF67" s="282">
        <f t="shared" si="27"/>
        <v>8</v>
      </c>
      <c r="AG67" s="282">
        <f t="shared" si="27"/>
        <v>8</v>
      </c>
      <c r="AH67" s="282">
        <f t="shared" si="27"/>
        <v>0</v>
      </c>
      <c r="AI67" s="282" t="b">
        <f t="shared" si="19"/>
        <v>1</v>
      </c>
      <c r="AJ67" s="59">
        <f t="shared" si="7"/>
        <v>52</v>
      </c>
      <c r="AK67" s="59" t="b">
        <f t="shared" si="18"/>
        <v>1</v>
      </c>
    </row>
    <row r="68" spans="1:37" s="259" customFormat="1" ht="18" customHeight="1">
      <c r="A68" s="296"/>
      <c r="B68" s="226" t="s">
        <v>133</v>
      </c>
      <c r="C68" s="229"/>
      <c r="D68" s="233">
        <v>8</v>
      </c>
      <c r="E68" s="230"/>
      <c r="F68" s="229">
        <f>G68*30</f>
        <v>30</v>
      </c>
      <c r="G68" s="230">
        <v>1</v>
      </c>
      <c r="H68" s="231">
        <f>I68+J68+K68+L68</f>
        <v>4</v>
      </c>
      <c r="I68" s="232">
        <v>2</v>
      </c>
      <c r="J68" s="232"/>
      <c r="K68" s="233">
        <v>2</v>
      </c>
      <c r="L68" s="233"/>
      <c r="M68" s="234">
        <f>F68-H68</f>
        <v>26</v>
      </c>
      <c r="N68" s="229"/>
      <c r="O68" s="230"/>
      <c r="P68" s="229"/>
      <c r="Q68" s="230"/>
      <c r="R68" s="229"/>
      <c r="S68" s="230"/>
      <c r="T68" s="229"/>
      <c r="U68" s="230">
        <v>1</v>
      </c>
      <c r="V68" s="59"/>
      <c r="W68" s="59" t="b">
        <f t="shared" si="14"/>
        <v>1</v>
      </c>
      <c r="X68" s="59" t="b">
        <f t="shared" si="15"/>
        <v>1</v>
      </c>
      <c r="Y68" s="59" t="b">
        <f t="shared" si="16"/>
        <v>1</v>
      </c>
      <c r="AA68" s="282">
        <f t="shared" si="27"/>
        <v>0</v>
      </c>
      <c r="AB68" s="282">
        <f t="shared" si="27"/>
        <v>0</v>
      </c>
      <c r="AC68" s="282">
        <f t="shared" si="27"/>
        <v>0</v>
      </c>
      <c r="AD68" s="282">
        <f t="shared" si="27"/>
        <v>0</v>
      </c>
      <c r="AE68" s="282">
        <f t="shared" si="27"/>
        <v>0</v>
      </c>
      <c r="AF68" s="282">
        <f t="shared" si="27"/>
        <v>0</v>
      </c>
      <c r="AG68" s="282">
        <f t="shared" si="27"/>
        <v>0</v>
      </c>
      <c r="AH68" s="282">
        <f t="shared" si="27"/>
        <v>4</v>
      </c>
      <c r="AI68" s="282" t="b">
        <f t="shared" si="19"/>
        <v>1</v>
      </c>
      <c r="AJ68" s="59">
        <f t="shared" si="7"/>
        <v>4</v>
      </c>
      <c r="AK68" s="59" t="b">
        <f t="shared" si="18"/>
        <v>1</v>
      </c>
    </row>
    <row r="69" spans="1:37" s="59" customFormat="1" ht="18" customHeight="1">
      <c r="A69" s="240" t="s">
        <v>225</v>
      </c>
      <c r="B69" s="241" t="s">
        <v>226</v>
      </c>
      <c r="C69" s="252"/>
      <c r="D69" s="243" t="s">
        <v>307</v>
      </c>
      <c r="E69" s="251"/>
      <c r="F69" s="245">
        <f>SUM(F70:F73)</f>
        <v>210</v>
      </c>
      <c r="G69" s="246">
        <f aca="true" t="shared" si="28" ref="G69:M69">SUM(G70:G73)</f>
        <v>7</v>
      </c>
      <c r="H69" s="245">
        <f t="shared" si="28"/>
        <v>28</v>
      </c>
      <c r="I69" s="243">
        <f t="shared" si="28"/>
        <v>14</v>
      </c>
      <c r="J69" s="243">
        <f t="shared" si="28"/>
        <v>12</v>
      </c>
      <c r="K69" s="243">
        <f t="shared" si="28"/>
        <v>2</v>
      </c>
      <c r="L69" s="246">
        <f t="shared" si="28"/>
        <v>0</v>
      </c>
      <c r="M69" s="255">
        <f t="shared" si="28"/>
        <v>182</v>
      </c>
      <c r="N69" s="245">
        <f>SUM(N70:N73)</f>
        <v>0</v>
      </c>
      <c r="O69" s="246">
        <f aca="true" t="shared" si="29" ref="O69:U69">SUM(O70:O73)</f>
        <v>2</v>
      </c>
      <c r="P69" s="245">
        <f t="shared" si="29"/>
        <v>2</v>
      </c>
      <c r="Q69" s="246">
        <f t="shared" si="29"/>
        <v>2</v>
      </c>
      <c r="R69" s="245">
        <f t="shared" si="29"/>
        <v>0</v>
      </c>
      <c r="S69" s="246">
        <f t="shared" si="29"/>
        <v>1</v>
      </c>
      <c r="T69" s="245">
        <f t="shared" si="29"/>
        <v>0</v>
      </c>
      <c r="U69" s="246">
        <f t="shared" si="29"/>
        <v>0</v>
      </c>
      <c r="W69" s="59" t="b">
        <f t="shared" si="14"/>
        <v>1</v>
      </c>
      <c r="X69" s="59" t="b">
        <f t="shared" si="15"/>
        <v>1</v>
      </c>
      <c r="Y69" s="59" t="b">
        <f t="shared" si="16"/>
        <v>1</v>
      </c>
      <c r="AA69" s="116">
        <f t="shared" si="27"/>
        <v>0</v>
      </c>
      <c r="AB69" s="116">
        <f t="shared" si="27"/>
        <v>8</v>
      </c>
      <c r="AC69" s="116">
        <f t="shared" si="27"/>
        <v>8</v>
      </c>
      <c r="AD69" s="116">
        <f t="shared" si="27"/>
        <v>8</v>
      </c>
      <c r="AE69" s="116">
        <f t="shared" si="27"/>
        <v>0</v>
      </c>
      <c r="AF69" s="116">
        <f t="shared" si="27"/>
        <v>4</v>
      </c>
      <c r="AG69" s="116">
        <f t="shared" si="27"/>
        <v>0</v>
      </c>
      <c r="AH69" s="116">
        <f t="shared" si="27"/>
        <v>0</v>
      </c>
      <c r="AI69" s="116" t="b">
        <f t="shared" si="19"/>
        <v>1</v>
      </c>
      <c r="AJ69" s="59">
        <f t="shared" si="7"/>
        <v>28</v>
      </c>
      <c r="AK69" s="59" t="b">
        <f t="shared" si="18"/>
        <v>1</v>
      </c>
    </row>
    <row r="70" spans="1:37" s="259" customFormat="1" ht="18" customHeight="1">
      <c r="A70" s="225"/>
      <c r="B70" s="226" t="s">
        <v>101</v>
      </c>
      <c r="C70" s="229"/>
      <c r="D70" s="233">
        <v>2</v>
      </c>
      <c r="E70" s="230"/>
      <c r="F70" s="229">
        <f>G70*30</f>
        <v>60</v>
      </c>
      <c r="G70" s="230">
        <v>2</v>
      </c>
      <c r="H70" s="231">
        <f>I70+J70+K70+L70</f>
        <v>8</v>
      </c>
      <c r="I70" s="232">
        <v>4</v>
      </c>
      <c r="J70" s="232">
        <v>4</v>
      </c>
      <c r="K70" s="233"/>
      <c r="L70" s="233"/>
      <c r="M70" s="234">
        <f>F70-H70</f>
        <v>52</v>
      </c>
      <c r="N70" s="229"/>
      <c r="O70" s="230">
        <v>2</v>
      </c>
      <c r="P70" s="229"/>
      <c r="Q70" s="230"/>
      <c r="R70" s="229"/>
      <c r="S70" s="230"/>
      <c r="T70" s="229"/>
      <c r="U70" s="230"/>
      <c r="V70" s="59"/>
      <c r="W70" s="59" t="b">
        <f t="shared" si="14"/>
        <v>1</v>
      </c>
      <c r="X70" s="59" t="b">
        <f t="shared" si="15"/>
        <v>1</v>
      </c>
      <c r="Y70" s="59" t="b">
        <f t="shared" si="16"/>
        <v>1</v>
      </c>
      <c r="AA70" s="282">
        <f t="shared" si="27"/>
        <v>0</v>
      </c>
      <c r="AB70" s="282">
        <f t="shared" si="27"/>
        <v>8</v>
      </c>
      <c r="AC70" s="282">
        <f t="shared" si="27"/>
        <v>0</v>
      </c>
      <c r="AD70" s="282">
        <f t="shared" si="27"/>
        <v>0</v>
      </c>
      <c r="AE70" s="282">
        <f t="shared" si="27"/>
        <v>0</v>
      </c>
      <c r="AF70" s="282">
        <f t="shared" si="27"/>
        <v>0</v>
      </c>
      <c r="AG70" s="282">
        <f t="shared" si="27"/>
        <v>0</v>
      </c>
      <c r="AH70" s="282">
        <f t="shared" si="27"/>
        <v>0</v>
      </c>
      <c r="AI70" s="282" t="b">
        <f t="shared" si="19"/>
        <v>1</v>
      </c>
      <c r="AJ70" s="59">
        <f t="shared" si="7"/>
        <v>8</v>
      </c>
      <c r="AK70" s="59" t="b">
        <f t="shared" si="18"/>
        <v>1</v>
      </c>
    </row>
    <row r="71" spans="1:37" s="259" customFormat="1" ht="18" customHeight="1">
      <c r="A71" s="225"/>
      <c r="B71" s="226" t="s">
        <v>102</v>
      </c>
      <c r="C71" s="229"/>
      <c r="D71" s="233">
        <v>3</v>
      </c>
      <c r="E71" s="230"/>
      <c r="F71" s="229">
        <f>G71*30</f>
        <v>60</v>
      </c>
      <c r="G71" s="230">
        <v>2</v>
      </c>
      <c r="H71" s="231">
        <f>I71+J71+K71+L71</f>
        <v>8</v>
      </c>
      <c r="I71" s="232">
        <v>4</v>
      </c>
      <c r="J71" s="232">
        <v>4</v>
      </c>
      <c r="K71" s="233"/>
      <c r="L71" s="233"/>
      <c r="M71" s="234">
        <f>F71-H71</f>
        <v>52</v>
      </c>
      <c r="N71" s="229"/>
      <c r="O71" s="230"/>
      <c r="P71" s="229">
        <v>2</v>
      </c>
      <c r="Q71" s="230"/>
      <c r="R71" s="229"/>
      <c r="S71" s="230"/>
      <c r="T71" s="229"/>
      <c r="U71" s="230"/>
      <c r="V71" s="59"/>
      <c r="W71" s="59" t="b">
        <f t="shared" si="14"/>
        <v>1</v>
      </c>
      <c r="X71" s="59" t="b">
        <f t="shared" si="15"/>
        <v>1</v>
      </c>
      <c r="Y71" s="59" t="b">
        <f t="shared" si="16"/>
        <v>1</v>
      </c>
      <c r="AA71" s="282">
        <f t="shared" si="27"/>
        <v>0</v>
      </c>
      <c r="AB71" s="282">
        <f t="shared" si="27"/>
        <v>0</v>
      </c>
      <c r="AC71" s="282">
        <f t="shared" si="27"/>
        <v>8</v>
      </c>
      <c r="AD71" s="282">
        <f t="shared" si="27"/>
        <v>0</v>
      </c>
      <c r="AE71" s="282">
        <f t="shared" si="27"/>
        <v>0</v>
      </c>
      <c r="AF71" s="282">
        <f t="shared" si="27"/>
        <v>0</v>
      </c>
      <c r="AG71" s="282">
        <f t="shared" si="27"/>
        <v>0</v>
      </c>
      <c r="AH71" s="282">
        <f t="shared" si="27"/>
        <v>0</v>
      </c>
      <c r="AI71" s="282" t="b">
        <f t="shared" si="19"/>
        <v>1</v>
      </c>
      <c r="AJ71" s="59">
        <f t="shared" si="7"/>
        <v>8</v>
      </c>
      <c r="AK71" s="59" t="b">
        <f t="shared" si="18"/>
        <v>1</v>
      </c>
    </row>
    <row r="72" spans="1:37" s="259" customFormat="1" ht="18" customHeight="1">
      <c r="A72" s="225"/>
      <c r="B72" s="226" t="s">
        <v>103</v>
      </c>
      <c r="C72" s="229"/>
      <c r="D72" s="233">
        <v>4</v>
      </c>
      <c r="E72" s="230"/>
      <c r="F72" s="229">
        <f>G72*30</f>
        <v>60</v>
      </c>
      <c r="G72" s="230">
        <v>2</v>
      </c>
      <c r="H72" s="231">
        <f>I72+J72+K72+L72</f>
        <v>8</v>
      </c>
      <c r="I72" s="232">
        <v>4</v>
      </c>
      <c r="J72" s="232">
        <v>4</v>
      </c>
      <c r="K72" s="233"/>
      <c r="L72" s="233"/>
      <c r="M72" s="234">
        <f>F72-H72</f>
        <v>52</v>
      </c>
      <c r="N72" s="229"/>
      <c r="O72" s="230"/>
      <c r="P72" s="229"/>
      <c r="Q72" s="230">
        <v>2</v>
      </c>
      <c r="R72" s="229"/>
      <c r="S72" s="230"/>
      <c r="T72" s="229"/>
      <c r="U72" s="230"/>
      <c r="V72" s="59"/>
      <c r="W72" s="59" t="b">
        <f t="shared" si="14"/>
        <v>1</v>
      </c>
      <c r="X72" s="59" t="b">
        <f t="shared" si="15"/>
        <v>1</v>
      </c>
      <c r="Y72" s="59" t="b">
        <f t="shared" si="16"/>
        <v>1</v>
      </c>
      <c r="AA72" s="282">
        <f t="shared" si="27"/>
        <v>0</v>
      </c>
      <c r="AB72" s="282">
        <f t="shared" si="27"/>
        <v>0</v>
      </c>
      <c r="AC72" s="282">
        <f t="shared" si="27"/>
        <v>0</v>
      </c>
      <c r="AD72" s="282">
        <f t="shared" si="27"/>
        <v>8</v>
      </c>
      <c r="AE72" s="282">
        <f t="shared" si="27"/>
        <v>0</v>
      </c>
      <c r="AF72" s="282">
        <f t="shared" si="27"/>
        <v>0</v>
      </c>
      <c r="AG72" s="282">
        <f t="shared" si="27"/>
        <v>0</v>
      </c>
      <c r="AH72" s="282">
        <f t="shared" si="27"/>
        <v>0</v>
      </c>
      <c r="AI72" s="282" t="b">
        <f t="shared" si="19"/>
        <v>1</v>
      </c>
      <c r="AJ72" s="59">
        <f t="shared" si="7"/>
        <v>8</v>
      </c>
      <c r="AK72" s="59" t="b">
        <f t="shared" si="18"/>
        <v>1</v>
      </c>
    </row>
    <row r="73" spans="1:37" s="259" customFormat="1" ht="18" customHeight="1">
      <c r="A73" s="225"/>
      <c r="B73" s="226" t="s">
        <v>100</v>
      </c>
      <c r="C73" s="229"/>
      <c r="D73" s="233">
        <v>6</v>
      </c>
      <c r="E73" s="230"/>
      <c r="F73" s="229">
        <f>G73*30</f>
        <v>30</v>
      </c>
      <c r="G73" s="230">
        <v>1</v>
      </c>
      <c r="H73" s="231">
        <f>I73+J73+K73+L73</f>
        <v>4</v>
      </c>
      <c r="I73" s="232">
        <v>2</v>
      </c>
      <c r="J73" s="232"/>
      <c r="K73" s="233">
        <v>2</v>
      </c>
      <c r="L73" s="233"/>
      <c r="M73" s="234">
        <f>F73-H73</f>
        <v>26</v>
      </c>
      <c r="N73" s="229"/>
      <c r="O73" s="230"/>
      <c r="P73" s="229"/>
      <c r="Q73" s="230"/>
      <c r="R73" s="229"/>
      <c r="S73" s="230">
        <v>1</v>
      </c>
      <c r="T73" s="229"/>
      <c r="U73" s="230"/>
      <c r="V73" s="59"/>
      <c r="W73" s="59" t="b">
        <f t="shared" si="14"/>
        <v>1</v>
      </c>
      <c r="X73" s="59" t="b">
        <f t="shared" si="15"/>
        <v>1</v>
      </c>
      <c r="Y73" s="59" t="b">
        <f t="shared" si="16"/>
        <v>1</v>
      </c>
      <c r="AA73" s="282">
        <f t="shared" si="27"/>
        <v>0</v>
      </c>
      <c r="AB73" s="282">
        <f t="shared" si="27"/>
        <v>0</v>
      </c>
      <c r="AC73" s="282">
        <f t="shared" si="27"/>
        <v>0</v>
      </c>
      <c r="AD73" s="282">
        <f t="shared" si="27"/>
        <v>0</v>
      </c>
      <c r="AE73" s="282">
        <f t="shared" si="27"/>
        <v>0</v>
      </c>
      <c r="AF73" s="282">
        <f t="shared" si="27"/>
        <v>4</v>
      </c>
      <c r="AG73" s="282">
        <f t="shared" si="27"/>
        <v>0</v>
      </c>
      <c r="AH73" s="282">
        <f t="shared" si="27"/>
        <v>0</v>
      </c>
      <c r="AI73" s="282" t="b">
        <f t="shared" si="19"/>
        <v>1</v>
      </c>
      <c r="AJ73" s="59">
        <f t="shared" si="7"/>
        <v>4</v>
      </c>
      <c r="AK73" s="59" t="b">
        <f t="shared" si="18"/>
        <v>1</v>
      </c>
    </row>
    <row r="74" spans="1:37" s="59" customFormat="1" ht="18" customHeight="1">
      <c r="A74" s="240" t="s">
        <v>229</v>
      </c>
      <c r="B74" s="241" t="s">
        <v>104</v>
      </c>
      <c r="C74" s="245">
        <v>7</v>
      </c>
      <c r="D74" s="243"/>
      <c r="E74" s="246"/>
      <c r="F74" s="245">
        <f>G74*30</f>
        <v>120</v>
      </c>
      <c r="G74" s="246">
        <v>4</v>
      </c>
      <c r="H74" s="247">
        <f>I74+J74+K74+L74</f>
        <v>16</v>
      </c>
      <c r="I74" s="248">
        <v>8</v>
      </c>
      <c r="J74" s="248"/>
      <c r="K74" s="243">
        <v>8</v>
      </c>
      <c r="L74" s="246"/>
      <c r="M74" s="249">
        <f>F74-H74</f>
        <v>104</v>
      </c>
      <c r="N74" s="252"/>
      <c r="O74" s="251"/>
      <c r="P74" s="252"/>
      <c r="Q74" s="251"/>
      <c r="R74" s="252"/>
      <c r="S74" s="251"/>
      <c r="T74" s="252">
        <v>4</v>
      </c>
      <c r="U74" s="253"/>
      <c r="W74" s="59" t="b">
        <f t="shared" si="14"/>
        <v>1</v>
      </c>
      <c r="X74" s="59" t="b">
        <f t="shared" si="15"/>
        <v>1</v>
      </c>
      <c r="Y74" s="59" t="b">
        <f t="shared" si="16"/>
        <v>1</v>
      </c>
      <c r="AA74" s="116">
        <f t="shared" si="27"/>
        <v>0</v>
      </c>
      <c r="AB74" s="116">
        <f t="shared" si="27"/>
        <v>0</v>
      </c>
      <c r="AC74" s="116">
        <f t="shared" si="27"/>
        <v>0</v>
      </c>
      <c r="AD74" s="116">
        <f t="shared" si="27"/>
        <v>0</v>
      </c>
      <c r="AE74" s="116">
        <f t="shared" si="27"/>
        <v>0</v>
      </c>
      <c r="AF74" s="116">
        <f t="shared" si="27"/>
        <v>0</v>
      </c>
      <c r="AG74" s="116">
        <f t="shared" si="27"/>
        <v>16</v>
      </c>
      <c r="AH74" s="116">
        <f t="shared" si="27"/>
        <v>0</v>
      </c>
      <c r="AI74" s="116" t="b">
        <f t="shared" si="19"/>
        <v>1</v>
      </c>
      <c r="AJ74" s="59">
        <f t="shared" si="7"/>
        <v>16</v>
      </c>
      <c r="AK74" s="59" t="b">
        <f t="shared" si="18"/>
        <v>1</v>
      </c>
    </row>
    <row r="75" spans="1:37" s="59" customFormat="1" ht="18" customHeight="1">
      <c r="A75" s="240" t="s">
        <v>230</v>
      </c>
      <c r="B75" s="241" t="s">
        <v>105</v>
      </c>
      <c r="C75" s="245"/>
      <c r="D75" s="243" t="s">
        <v>308</v>
      </c>
      <c r="E75" s="246"/>
      <c r="F75" s="245">
        <f>SUM(F76:F78)</f>
        <v>210</v>
      </c>
      <c r="G75" s="246">
        <f aca="true" t="shared" si="30" ref="G75:M75">SUM(G76:G78)</f>
        <v>7</v>
      </c>
      <c r="H75" s="245">
        <f t="shared" si="30"/>
        <v>28</v>
      </c>
      <c r="I75" s="243">
        <f t="shared" si="30"/>
        <v>12</v>
      </c>
      <c r="J75" s="243">
        <f t="shared" si="30"/>
        <v>8</v>
      </c>
      <c r="K75" s="243">
        <f t="shared" si="30"/>
        <v>4</v>
      </c>
      <c r="L75" s="246">
        <f t="shared" si="30"/>
        <v>4</v>
      </c>
      <c r="M75" s="255">
        <f t="shared" si="30"/>
        <v>182</v>
      </c>
      <c r="N75" s="245">
        <f>SUM(N76:N78)</f>
        <v>0</v>
      </c>
      <c r="O75" s="246">
        <f>SUM(O76:O78)</f>
        <v>2</v>
      </c>
      <c r="P75" s="245">
        <f aca="true" t="shared" si="31" ref="P75:U75">SUM(P76:P78)</f>
        <v>0</v>
      </c>
      <c r="Q75" s="246">
        <f t="shared" si="31"/>
        <v>0</v>
      </c>
      <c r="R75" s="245">
        <f t="shared" si="31"/>
        <v>3</v>
      </c>
      <c r="S75" s="246">
        <f t="shared" si="31"/>
        <v>0</v>
      </c>
      <c r="T75" s="245">
        <f t="shared" si="31"/>
        <v>2</v>
      </c>
      <c r="U75" s="246">
        <f t="shared" si="31"/>
        <v>0</v>
      </c>
      <c r="W75" s="59" t="b">
        <f t="shared" si="14"/>
        <v>1</v>
      </c>
      <c r="X75" s="59" t="b">
        <f t="shared" si="15"/>
        <v>1</v>
      </c>
      <c r="Y75" s="59" t="b">
        <f t="shared" si="16"/>
        <v>1</v>
      </c>
      <c r="AA75" s="116">
        <f t="shared" si="27"/>
        <v>0</v>
      </c>
      <c r="AB75" s="116">
        <f t="shared" si="27"/>
        <v>8</v>
      </c>
      <c r="AC75" s="116">
        <f t="shared" si="27"/>
        <v>0</v>
      </c>
      <c r="AD75" s="116">
        <f t="shared" si="27"/>
        <v>0</v>
      </c>
      <c r="AE75" s="116">
        <f t="shared" si="27"/>
        <v>12</v>
      </c>
      <c r="AF75" s="116">
        <f t="shared" si="27"/>
        <v>0</v>
      </c>
      <c r="AG75" s="116">
        <f t="shared" si="27"/>
        <v>8</v>
      </c>
      <c r="AH75" s="116">
        <f t="shared" si="27"/>
        <v>0</v>
      </c>
      <c r="AI75" s="116" t="b">
        <f t="shared" si="19"/>
        <v>1</v>
      </c>
      <c r="AJ75" s="59">
        <f t="shared" si="7"/>
        <v>28</v>
      </c>
      <c r="AK75" s="59" t="b">
        <f t="shared" si="18"/>
        <v>1</v>
      </c>
    </row>
    <row r="76" spans="1:37" s="259" customFormat="1" ht="18" customHeight="1">
      <c r="A76" s="256"/>
      <c r="B76" s="226" t="s">
        <v>107</v>
      </c>
      <c r="C76" s="229"/>
      <c r="D76" s="233">
        <v>2</v>
      </c>
      <c r="E76" s="230"/>
      <c r="F76" s="229">
        <f>G76*30</f>
        <v>60</v>
      </c>
      <c r="G76" s="230">
        <v>2</v>
      </c>
      <c r="H76" s="231">
        <f>I76+J76+K76+L76</f>
        <v>8</v>
      </c>
      <c r="I76" s="232">
        <v>4</v>
      </c>
      <c r="J76" s="232"/>
      <c r="K76" s="233"/>
      <c r="L76" s="233">
        <v>4</v>
      </c>
      <c r="M76" s="234">
        <f>F76-H76</f>
        <v>52</v>
      </c>
      <c r="N76" s="229"/>
      <c r="O76" s="230">
        <v>2</v>
      </c>
      <c r="P76" s="229"/>
      <c r="Q76" s="299"/>
      <c r="R76" s="229"/>
      <c r="S76" s="230"/>
      <c r="T76" s="229"/>
      <c r="U76" s="230"/>
      <c r="V76" s="59"/>
      <c r="W76" s="59" t="b">
        <f t="shared" si="14"/>
        <v>1</v>
      </c>
      <c r="X76" s="59" t="b">
        <f t="shared" si="15"/>
        <v>1</v>
      </c>
      <c r="Y76" s="59" t="b">
        <f t="shared" si="16"/>
        <v>1</v>
      </c>
      <c r="AA76" s="282">
        <f t="shared" si="27"/>
        <v>0</v>
      </c>
      <c r="AB76" s="282">
        <f t="shared" si="27"/>
        <v>8</v>
      </c>
      <c r="AC76" s="282">
        <f t="shared" si="27"/>
        <v>0</v>
      </c>
      <c r="AD76" s="282">
        <f t="shared" si="27"/>
        <v>0</v>
      </c>
      <c r="AE76" s="282">
        <f t="shared" si="27"/>
        <v>0</v>
      </c>
      <c r="AF76" s="282">
        <f t="shared" si="27"/>
        <v>0</v>
      </c>
      <c r="AG76" s="282">
        <f t="shared" si="27"/>
        <v>0</v>
      </c>
      <c r="AH76" s="282">
        <f t="shared" si="27"/>
        <v>0</v>
      </c>
      <c r="AI76" s="282" t="b">
        <f t="shared" si="19"/>
        <v>1</v>
      </c>
      <c r="AJ76" s="59">
        <f t="shared" si="7"/>
        <v>8</v>
      </c>
      <c r="AK76" s="59" t="b">
        <f t="shared" si="18"/>
        <v>1</v>
      </c>
    </row>
    <row r="77" spans="1:37" s="259" customFormat="1" ht="18" customHeight="1">
      <c r="A77" s="225"/>
      <c r="B77" s="226" t="s">
        <v>106</v>
      </c>
      <c r="C77" s="229"/>
      <c r="D77" s="233">
        <v>5</v>
      </c>
      <c r="E77" s="230"/>
      <c r="F77" s="229">
        <f>G77*30</f>
        <v>90</v>
      </c>
      <c r="G77" s="230">
        <v>3</v>
      </c>
      <c r="H77" s="231">
        <f>I77+J77+K77+L77</f>
        <v>12</v>
      </c>
      <c r="I77" s="232">
        <v>4</v>
      </c>
      <c r="J77" s="232">
        <v>8</v>
      </c>
      <c r="K77" s="233"/>
      <c r="L77" s="233"/>
      <c r="M77" s="234">
        <f>F77-H77</f>
        <v>78</v>
      </c>
      <c r="N77" s="229"/>
      <c r="O77" s="230"/>
      <c r="P77" s="229"/>
      <c r="Q77" s="619"/>
      <c r="R77" s="229">
        <v>3</v>
      </c>
      <c r="S77" s="230"/>
      <c r="T77" s="229"/>
      <c r="U77" s="230"/>
      <c r="V77" s="59"/>
      <c r="W77" s="59" t="b">
        <f t="shared" si="14"/>
        <v>1</v>
      </c>
      <c r="X77" s="59" t="b">
        <f t="shared" si="15"/>
        <v>1</v>
      </c>
      <c r="Y77" s="59" t="b">
        <f t="shared" si="16"/>
        <v>1</v>
      </c>
      <c r="AA77" s="282">
        <f t="shared" si="27"/>
        <v>0</v>
      </c>
      <c r="AB77" s="282">
        <f t="shared" si="27"/>
        <v>0</v>
      </c>
      <c r="AC77" s="282">
        <f t="shared" si="27"/>
        <v>0</v>
      </c>
      <c r="AD77" s="282">
        <f t="shared" si="27"/>
        <v>0</v>
      </c>
      <c r="AE77" s="282">
        <f t="shared" si="27"/>
        <v>12</v>
      </c>
      <c r="AF77" s="282">
        <f t="shared" si="27"/>
        <v>0</v>
      </c>
      <c r="AG77" s="282">
        <f t="shared" si="27"/>
        <v>0</v>
      </c>
      <c r="AH77" s="282">
        <f t="shared" si="27"/>
        <v>0</v>
      </c>
      <c r="AI77" s="282" t="b">
        <f t="shared" si="19"/>
        <v>1</v>
      </c>
      <c r="AJ77" s="59">
        <f t="shared" si="7"/>
        <v>12</v>
      </c>
      <c r="AK77" s="59" t="b">
        <f t="shared" si="18"/>
        <v>1</v>
      </c>
    </row>
    <row r="78" spans="1:37" s="259" customFormat="1" ht="18" customHeight="1">
      <c r="A78" s="238"/>
      <c r="B78" s="226" t="s">
        <v>108</v>
      </c>
      <c r="C78" s="229"/>
      <c r="D78" s="233">
        <v>7</v>
      </c>
      <c r="E78" s="230"/>
      <c r="F78" s="229">
        <f>G78*30</f>
        <v>60</v>
      </c>
      <c r="G78" s="230">
        <v>2</v>
      </c>
      <c r="H78" s="231">
        <f>I78+J78+K78+L78</f>
        <v>8</v>
      </c>
      <c r="I78" s="232">
        <v>4</v>
      </c>
      <c r="J78" s="232"/>
      <c r="K78" s="233">
        <v>4</v>
      </c>
      <c r="L78" s="233"/>
      <c r="M78" s="234">
        <f>F78-H78</f>
        <v>52</v>
      </c>
      <c r="N78" s="229"/>
      <c r="O78" s="230"/>
      <c r="P78" s="229"/>
      <c r="Q78" s="230"/>
      <c r="R78" s="229"/>
      <c r="S78" s="230"/>
      <c r="T78" s="229">
        <v>2</v>
      </c>
      <c r="U78" s="230"/>
      <c r="V78" s="59"/>
      <c r="W78" s="59" t="b">
        <f t="shared" si="14"/>
        <v>1</v>
      </c>
      <c r="X78" s="59" t="b">
        <f t="shared" si="15"/>
        <v>1</v>
      </c>
      <c r="Y78" s="59" t="b">
        <f t="shared" si="16"/>
        <v>1</v>
      </c>
      <c r="AA78" s="282">
        <f t="shared" si="27"/>
        <v>0</v>
      </c>
      <c r="AB78" s="282">
        <f t="shared" si="27"/>
        <v>0</v>
      </c>
      <c r="AC78" s="282">
        <f t="shared" si="27"/>
        <v>0</v>
      </c>
      <c r="AD78" s="282">
        <f t="shared" si="27"/>
        <v>0</v>
      </c>
      <c r="AE78" s="282">
        <f t="shared" si="27"/>
        <v>0</v>
      </c>
      <c r="AF78" s="282">
        <f t="shared" si="27"/>
        <v>0</v>
      </c>
      <c r="AG78" s="282">
        <f t="shared" si="27"/>
        <v>8</v>
      </c>
      <c r="AH78" s="282">
        <f t="shared" si="27"/>
        <v>0</v>
      </c>
      <c r="AI78" s="282" t="b">
        <f t="shared" si="19"/>
        <v>1</v>
      </c>
      <c r="AJ78" s="59">
        <f t="shared" si="7"/>
        <v>8</v>
      </c>
      <c r="AK78" s="59" t="b">
        <f t="shared" si="18"/>
        <v>1</v>
      </c>
    </row>
    <row r="79" spans="1:37" s="59" customFormat="1" ht="18" customHeight="1">
      <c r="A79" s="240" t="s">
        <v>231</v>
      </c>
      <c r="B79" s="241" t="s">
        <v>109</v>
      </c>
      <c r="C79" s="245">
        <v>8</v>
      </c>
      <c r="D79" s="243" t="s">
        <v>228</v>
      </c>
      <c r="E79" s="246"/>
      <c r="F79" s="245">
        <f>SUM(F80:F83)</f>
        <v>300</v>
      </c>
      <c r="G79" s="246">
        <f aca="true" t="shared" si="32" ref="G79:U79">SUM(G80:G83)</f>
        <v>10</v>
      </c>
      <c r="H79" s="245">
        <f t="shared" si="32"/>
        <v>40</v>
      </c>
      <c r="I79" s="243">
        <f t="shared" si="32"/>
        <v>2</v>
      </c>
      <c r="J79" s="243">
        <f t="shared" si="32"/>
        <v>32</v>
      </c>
      <c r="K79" s="243">
        <f t="shared" si="32"/>
        <v>0</v>
      </c>
      <c r="L79" s="246">
        <f t="shared" si="32"/>
        <v>6</v>
      </c>
      <c r="M79" s="245">
        <f t="shared" si="32"/>
        <v>260</v>
      </c>
      <c r="N79" s="245">
        <f t="shared" si="32"/>
        <v>1</v>
      </c>
      <c r="O79" s="246">
        <f t="shared" si="32"/>
        <v>2</v>
      </c>
      <c r="P79" s="245">
        <f t="shared" si="32"/>
        <v>0</v>
      </c>
      <c r="Q79" s="246">
        <f t="shared" si="32"/>
        <v>0</v>
      </c>
      <c r="R79" s="245">
        <f t="shared" si="32"/>
        <v>0</v>
      </c>
      <c r="S79" s="246">
        <f t="shared" si="32"/>
        <v>0</v>
      </c>
      <c r="T79" s="245">
        <f t="shared" si="32"/>
        <v>0</v>
      </c>
      <c r="U79" s="246">
        <f t="shared" si="32"/>
        <v>7</v>
      </c>
      <c r="W79" s="59" t="b">
        <f t="shared" si="14"/>
        <v>1</v>
      </c>
      <c r="X79" s="59" t="b">
        <f t="shared" si="15"/>
        <v>1</v>
      </c>
      <c r="Y79" s="59" t="b">
        <f t="shared" si="16"/>
        <v>1</v>
      </c>
      <c r="AA79" s="116">
        <f t="shared" si="27"/>
        <v>4</v>
      </c>
      <c r="AB79" s="116">
        <f t="shared" si="27"/>
        <v>8</v>
      </c>
      <c r="AC79" s="116">
        <f t="shared" si="27"/>
        <v>0</v>
      </c>
      <c r="AD79" s="116">
        <f t="shared" si="27"/>
        <v>0</v>
      </c>
      <c r="AE79" s="116">
        <f t="shared" si="27"/>
        <v>0</v>
      </c>
      <c r="AF79" s="116">
        <f t="shared" si="27"/>
        <v>0</v>
      </c>
      <c r="AG79" s="116">
        <f t="shared" si="27"/>
        <v>0</v>
      </c>
      <c r="AH79" s="116">
        <f t="shared" si="27"/>
        <v>28</v>
      </c>
      <c r="AI79" s="116" t="b">
        <f t="shared" si="19"/>
        <v>1</v>
      </c>
      <c r="AJ79" s="59">
        <f>SUM(AA79:AH79)</f>
        <v>40</v>
      </c>
      <c r="AK79" s="59" t="b">
        <f t="shared" si="18"/>
        <v>1</v>
      </c>
    </row>
    <row r="80" spans="1:38" s="259" customFormat="1" ht="18" customHeight="1">
      <c r="A80" s="256"/>
      <c r="B80" s="226" t="s">
        <v>111</v>
      </c>
      <c r="C80" s="229"/>
      <c r="D80" s="233">
        <v>1</v>
      </c>
      <c r="E80" s="230"/>
      <c r="F80" s="229">
        <f>G80*30</f>
        <v>30</v>
      </c>
      <c r="G80" s="230">
        <v>1</v>
      </c>
      <c r="H80" s="231">
        <f>I80+J80+K80+L80</f>
        <v>4</v>
      </c>
      <c r="I80" s="232"/>
      <c r="J80" s="232">
        <v>2</v>
      </c>
      <c r="K80" s="233"/>
      <c r="L80" s="230">
        <v>2</v>
      </c>
      <c r="M80" s="234">
        <f>F80-H80</f>
        <v>26</v>
      </c>
      <c r="N80" s="229">
        <v>1</v>
      </c>
      <c r="O80" s="230"/>
      <c r="P80" s="229"/>
      <c r="Q80" s="230"/>
      <c r="R80" s="229"/>
      <c r="S80" s="230"/>
      <c r="T80" s="229"/>
      <c r="U80" s="230"/>
      <c r="V80" s="59"/>
      <c r="W80" s="59" t="b">
        <f t="shared" si="14"/>
        <v>1</v>
      </c>
      <c r="X80" s="59" t="b">
        <f t="shared" si="15"/>
        <v>1</v>
      </c>
      <c r="Y80" s="59" t="b">
        <f t="shared" si="16"/>
        <v>1</v>
      </c>
      <c r="AA80" s="237">
        <f t="shared" si="27"/>
        <v>4</v>
      </c>
      <c r="AB80" s="237">
        <f t="shared" si="27"/>
        <v>0</v>
      </c>
      <c r="AC80" s="237">
        <f t="shared" si="27"/>
        <v>0</v>
      </c>
      <c r="AD80" s="237">
        <f t="shared" si="27"/>
        <v>0</v>
      </c>
      <c r="AE80" s="237">
        <f t="shared" si="27"/>
        <v>0</v>
      </c>
      <c r="AF80" s="237">
        <f t="shared" si="27"/>
        <v>0</v>
      </c>
      <c r="AG80" s="237">
        <f t="shared" si="27"/>
        <v>0</v>
      </c>
      <c r="AH80" s="237">
        <f t="shared" si="27"/>
        <v>0</v>
      </c>
      <c r="AI80" s="237" t="b">
        <f t="shared" si="19"/>
        <v>1</v>
      </c>
      <c r="AJ80" s="237">
        <f t="shared" si="7"/>
        <v>4</v>
      </c>
      <c r="AK80" s="237" t="b">
        <f t="shared" si="18"/>
        <v>1</v>
      </c>
      <c r="AL80" s="300"/>
    </row>
    <row r="81" spans="1:38" s="259" customFormat="1" ht="18" customHeight="1">
      <c r="A81" s="225"/>
      <c r="B81" s="226" t="s">
        <v>110</v>
      </c>
      <c r="C81" s="229"/>
      <c r="D81" s="233">
        <v>2</v>
      </c>
      <c r="E81" s="230"/>
      <c r="F81" s="229">
        <f>G81*30</f>
        <v>60</v>
      </c>
      <c r="G81" s="230">
        <v>2</v>
      </c>
      <c r="H81" s="231">
        <f>I81+J81+K81+L81</f>
        <v>8</v>
      </c>
      <c r="I81" s="232">
        <v>2</v>
      </c>
      <c r="J81" s="232">
        <v>6</v>
      </c>
      <c r="K81" s="233"/>
      <c r="L81" s="230"/>
      <c r="M81" s="234">
        <f>F81-H81</f>
        <v>52</v>
      </c>
      <c r="N81" s="229"/>
      <c r="O81" s="230">
        <v>2</v>
      </c>
      <c r="P81" s="229"/>
      <c r="Q81" s="230"/>
      <c r="R81" s="229"/>
      <c r="S81" s="230"/>
      <c r="T81" s="229"/>
      <c r="U81" s="230"/>
      <c r="V81" s="59"/>
      <c r="W81" s="59" t="b">
        <f t="shared" si="14"/>
        <v>1</v>
      </c>
      <c r="X81" s="59" t="b">
        <f t="shared" si="15"/>
        <v>1</v>
      </c>
      <c r="Y81" s="59" t="b">
        <f t="shared" si="16"/>
        <v>1</v>
      </c>
      <c r="AA81" s="237">
        <f t="shared" si="27"/>
        <v>0</v>
      </c>
      <c r="AB81" s="237">
        <f t="shared" si="27"/>
        <v>8</v>
      </c>
      <c r="AC81" s="237">
        <f t="shared" si="27"/>
        <v>0</v>
      </c>
      <c r="AD81" s="237">
        <f t="shared" si="27"/>
        <v>0</v>
      </c>
      <c r="AE81" s="237">
        <f t="shared" si="27"/>
        <v>0</v>
      </c>
      <c r="AF81" s="237">
        <f t="shared" si="27"/>
        <v>0</v>
      </c>
      <c r="AG81" s="237">
        <f t="shared" si="27"/>
        <v>0</v>
      </c>
      <c r="AH81" s="237">
        <f t="shared" si="27"/>
        <v>0</v>
      </c>
      <c r="AI81" s="237" t="b">
        <f t="shared" si="19"/>
        <v>1</v>
      </c>
      <c r="AJ81" s="237">
        <f t="shared" si="7"/>
        <v>8</v>
      </c>
      <c r="AK81" s="237" t="b">
        <f t="shared" si="18"/>
        <v>1</v>
      </c>
      <c r="AL81" s="300"/>
    </row>
    <row r="82" spans="1:38" s="259" customFormat="1" ht="18" customHeight="1">
      <c r="A82" s="613"/>
      <c r="B82" s="612" t="s">
        <v>363</v>
      </c>
      <c r="C82" s="229">
        <v>8</v>
      </c>
      <c r="D82" s="233"/>
      <c r="E82" s="230"/>
      <c r="F82" s="229">
        <f>G82*30</f>
        <v>150</v>
      </c>
      <c r="G82" s="230">
        <v>5</v>
      </c>
      <c r="H82" s="231">
        <f>I82+J82+K82+L82</f>
        <v>20</v>
      </c>
      <c r="I82" s="232"/>
      <c r="J82" s="232">
        <v>20</v>
      </c>
      <c r="K82" s="233"/>
      <c r="L82" s="230"/>
      <c r="M82" s="234">
        <f>F82-H82</f>
        <v>130</v>
      </c>
      <c r="N82" s="229"/>
      <c r="O82" s="230"/>
      <c r="P82" s="229"/>
      <c r="Q82" s="230"/>
      <c r="R82" s="229"/>
      <c r="S82" s="230"/>
      <c r="T82" s="229"/>
      <c r="U82" s="230">
        <v>5</v>
      </c>
      <c r="V82" s="59"/>
      <c r="W82" s="59" t="b">
        <f t="shared" si="14"/>
        <v>1</v>
      </c>
      <c r="X82" s="59" t="b">
        <f t="shared" si="15"/>
        <v>1</v>
      </c>
      <c r="Y82" s="59" t="b">
        <f t="shared" si="16"/>
        <v>1</v>
      </c>
      <c r="AA82" s="282">
        <f t="shared" si="27"/>
        <v>0</v>
      </c>
      <c r="AB82" s="282">
        <f t="shared" si="27"/>
        <v>0</v>
      </c>
      <c r="AC82" s="282">
        <f t="shared" si="27"/>
        <v>0</v>
      </c>
      <c r="AD82" s="282">
        <f t="shared" si="27"/>
        <v>0</v>
      </c>
      <c r="AE82" s="282">
        <f t="shared" si="27"/>
        <v>0</v>
      </c>
      <c r="AF82" s="282">
        <f t="shared" si="27"/>
        <v>0</v>
      </c>
      <c r="AG82" s="282">
        <f t="shared" si="27"/>
        <v>0</v>
      </c>
      <c r="AH82" s="282">
        <f t="shared" si="27"/>
        <v>20</v>
      </c>
      <c r="AI82" s="282" t="b">
        <f t="shared" si="19"/>
        <v>1</v>
      </c>
      <c r="AJ82" s="59">
        <f t="shared" si="7"/>
        <v>20</v>
      </c>
      <c r="AK82" s="59" t="b">
        <f t="shared" si="18"/>
        <v>1</v>
      </c>
      <c r="AL82" s="300"/>
    </row>
    <row r="83" spans="1:38" s="259" customFormat="1" ht="18" customHeight="1">
      <c r="A83" s="611"/>
      <c r="B83" s="226" t="s">
        <v>368</v>
      </c>
      <c r="C83" s="229"/>
      <c r="D83" s="233">
        <v>8</v>
      </c>
      <c r="E83" s="230"/>
      <c r="F83" s="229">
        <f>G83*30</f>
        <v>60</v>
      </c>
      <c r="G83" s="230">
        <v>2</v>
      </c>
      <c r="H83" s="231">
        <f>I83+J83+K83+L83</f>
        <v>8</v>
      </c>
      <c r="I83" s="232"/>
      <c r="J83" s="232">
        <v>4</v>
      </c>
      <c r="K83" s="233"/>
      <c r="L83" s="230">
        <v>4</v>
      </c>
      <c r="M83" s="234">
        <f>F83-H83</f>
        <v>52</v>
      </c>
      <c r="N83" s="229"/>
      <c r="O83" s="230"/>
      <c r="P83" s="229"/>
      <c r="Q83" s="230"/>
      <c r="R83" s="229"/>
      <c r="S83" s="230"/>
      <c r="T83" s="229"/>
      <c r="U83" s="230">
        <v>2</v>
      </c>
      <c r="V83" s="59"/>
      <c r="W83" s="59" t="b">
        <f t="shared" si="14"/>
        <v>1</v>
      </c>
      <c r="X83" s="59" t="b">
        <f t="shared" si="15"/>
        <v>1</v>
      </c>
      <c r="Y83" s="59" t="b">
        <f t="shared" si="16"/>
        <v>1</v>
      </c>
      <c r="AA83" s="282">
        <f t="shared" si="27"/>
        <v>0</v>
      </c>
      <c r="AB83" s="282">
        <f t="shared" si="27"/>
        <v>0</v>
      </c>
      <c r="AC83" s="282">
        <f t="shared" si="27"/>
        <v>0</v>
      </c>
      <c r="AD83" s="282">
        <f t="shared" si="27"/>
        <v>0</v>
      </c>
      <c r="AE83" s="282">
        <f t="shared" si="27"/>
        <v>0</v>
      </c>
      <c r="AF83" s="282">
        <f t="shared" si="27"/>
        <v>0</v>
      </c>
      <c r="AG83" s="282">
        <f t="shared" si="27"/>
        <v>0</v>
      </c>
      <c r="AH83" s="282">
        <f t="shared" si="27"/>
        <v>8</v>
      </c>
      <c r="AI83" s="282" t="b">
        <f t="shared" si="19"/>
        <v>1</v>
      </c>
      <c r="AJ83" s="59">
        <f t="shared" si="7"/>
        <v>8</v>
      </c>
      <c r="AK83" s="59" t="b">
        <f t="shared" si="18"/>
        <v>1</v>
      </c>
      <c r="AL83" s="300"/>
    </row>
    <row r="84" spans="1:37" s="55" customFormat="1" ht="18" customHeight="1">
      <c r="A84" s="301" t="s">
        <v>232</v>
      </c>
      <c r="B84" s="241" t="s">
        <v>170</v>
      </c>
      <c r="C84" s="620"/>
      <c r="D84" s="243">
        <v>2</v>
      </c>
      <c r="E84" s="621"/>
      <c r="F84" s="245">
        <f>SUM(F85:F86)</f>
        <v>120</v>
      </c>
      <c r="G84" s="246">
        <f aca="true" t="shared" si="33" ref="G84:M84">SUM(G85:G86)</f>
        <v>4</v>
      </c>
      <c r="H84" s="245">
        <f t="shared" si="33"/>
        <v>16</v>
      </c>
      <c r="I84" s="243">
        <f t="shared" si="33"/>
        <v>8</v>
      </c>
      <c r="J84" s="243">
        <f t="shared" si="33"/>
        <v>0</v>
      </c>
      <c r="K84" s="243">
        <f t="shared" si="33"/>
        <v>0</v>
      </c>
      <c r="L84" s="246">
        <f t="shared" si="33"/>
        <v>8</v>
      </c>
      <c r="M84" s="255">
        <f t="shared" si="33"/>
        <v>104</v>
      </c>
      <c r="N84" s="247">
        <f>SUM(N85:N86)</f>
        <v>2</v>
      </c>
      <c r="O84" s="323">
        <f aca="true" t="shared" si="34" ref="O84:U84">SUM(O85:O86)</f>
        <v>2</v>
      </c>
      <c r="P84" s="247">
        <f t="shared" si="34"/>
        <v>0</v>
      </c>
      <c r="Q84" s="323">
        <f t="shared" si="34"/>
        <v>0</v>
      </c>
      <c r="R84" s="247">
        <f t="shared" si="34"/>
        <v>0</v>
      </c>
      <c r="S84" s="323">
        <f t="shared" si="34"/>
        <v>0</v>
      </c>
      <c r="T84" s="247">
        <f t="shared" si="34"/>
        <v>0</v>
      </c>
      <c r="U84" s="323">
        <f t="shared" si="34"/>
        <v>0</v>
      </c>
      <c r="V84" s="59"/>
      <c r="W84" s="59" t="b">
        <f t="shared" si="14"/>
        <v>1</v>
      </c>
      <c r="X84" s="59" t="b">
        <f t="shared" si="15"/>
        <v>1</v>
      </c>
      <c r="Y84" s="59" t="b">
        <f t="shared" si="16"/>
        <v>1</v>
      </c>
      <c r="AA84" s="116">
        <f t="shared" si="27"/>
        <v>8</v>
      </c>
      <c r="AB84" s="116">
        <f t="shared" si="27"/>
        <v>8</v>
      </c>
      <c r="AC84" s="116">
        <f t="shared" si="27"/>
        <v>0</v>
      </c>
      <c r="AD84" s="116">
        <f t="shared" si="27"/>
        <v>0</v>
      </c>
      <c r="AE84" s="116">
        <f t="shared" si="27"/>
        <v>0</v>
      </c>
      <c r="AF84" s="116">
        <f t="shared" si="27"/>
        <v>0</v>
      </c>
      <c r="AG84" s="116">
        <f t="shared" si="27"/>
        <v>0</v>
      </c>
      <c r="AH84" s="116">
        <f t="shared" si="27"/>
        <v>0</v>
      </c>
      <c r="AI84" s="116" t="b">
        <f t="shared" si="19"/>
        <v>1</v>
      </c>
      <c r="AJ84" s="59">
        <f t="shared" si="7"/>
        <v>16</v>
      </c>
      <c r="AK84" s="59" t="b">
        <f t="shared" si="18"/>
        <v>1</v>
      </c>
    </row>
    <row r="85" spans="1:37" s="259" customFormat="1" ht="18" customHeight="1">
      <c r="A85" s="256"/>
      <c r="B85" s="226" t="s">
        <v>91</v>
      </c>
      <c r="C85" s="229"/>
      <c r="D85" s="233"/>
      <c r="E85" s="302"/>
      <c r="F85" s="229">
        <f>G85*30</f>
        <v>60</v>
      </c>
      <c r="G85" s="235">
        <v>2</v>
      </c>
      <c r="H85" s="231">
        <f>I85+J85+K85+L85</f>
        <v>8</v>
      </c>
      <c r="I85" s="232">
        <v>4</v>
      </c>
      <c r="J85" s="232"/>
      <c r="K85" s="233"/>
      <c r="L85" s="230">
        <v>4</v>
      </c>
      <c r="M85" s="234">
        <f>F85-H85</f>
        <v>52</v>
      </c>
      <c r="N85" s="231">
        <v>2</v>
      </c>
      <c r="O85" s="230"/>
      <c r="P85" s="229"/>
      <c r="Q85" s="235"/>
      <c r="R85" s="229"/>
      <c r="S85" s="230"/>
      <c r="T85" s="229"/>
      <c r="U85" s="230"/>
      <c r="V85" s="59"/>
      <c r="W85" s="59" t="b">
        <f t="shared" si="14"/>
        <v>1</v>
      </c>
      <c r="X85" s="59" t="b">
        <f t="shared" si="15"/>
        <v>1</v>
      </c>
      <c r="Y85" s="59" t="b">
        <f t="shared" si="16"/>
        <v>1</v>
      </c>
      <c r="AA85" s="282">
        <f t="shared" si="27"/>
        <v>8</v>
      </c>
      <c r="AB85" s="282">
        <f t="shared" si="27"/>
        <v>0</v>
      </c>
      <c r="AC85" s="282">
        <f t="shared" si="27"/>
        <v>0</v>
      </c>
      <c r="AD85" s="282">
        <f t="shared" si="27"/>
        <v>0</v>
      </c>
      <c r="AE85" s="282">
        <f t="shared" si="27"/>
        <v>0</v>
      </c>
      <c r="AF85" s="282">
        <f t="shared" si="27"/>
        <v>0</v>
      </c>
      <c r="AG85" s="282">
        <f t="shared" si="27"/>
        <v>0</v>
      </c>
      <c r="AH85" s="282">
        <f t="shared" si="27"/>
        <v>0</v>
      </c>
      <c r="AI85" s="282" t="b">
        <f t="shared" si="19"/>
        <v>1</v>
      </c>
      <c r="AJ85" s="59">
        <f t="shared" si="7"/>
        <v>8</v>
      </c>
      <c r="AK85" s="59" t="b">
        <f t="shared" si="18"/>
        <v>1</v>
      </c>
    </row>
    <row r="86" spans="1:37" s="259" customFormat="1" ht="18" customHeight="1">
      <c r="A86" s="225"/>
      <c r="B86" s="303" t="s">
        <v>171</v>
      </c>
      <c r="C86" s="304"/>
      <c r="D86" s="305"/>
      <c r="E86" s="306"/>
      <c r="F86" s="229">
        <f>G86*30</f>
        <v>60</v>
      </c>
      <c r="G86" s="235">
        <v>2</v>
      </c>
      <c r="H86" s="231">
        <f>I86+J86+K86+L86</f>
        <v>8</v>
      </c>
      <c r="I86" s="232">
        <v>4</v>
      </c>
      <c r="J86" s="232"/>
      <c r="K86" s="233"/>
      <c r="L86" s="230">
        <v>4</v>
      </c>
      <c r="M86" s="234">
        <f>F86-H86</f>
        <v>52</v>
      </c>
      <c r="N86" s="582"/>
      <c r="O86" s="235">
        <v>2</v>
      </c>
      <c r="P86" s="582"/>
      <c r="Q86" s="583"/>
      <c r="R86" s="229"/>
      <c r="S86" s="230"/>
      <c r="T86" s="229"/>
      <c r="U86" s="230"/>
      <c r="V86" s="59"/>
      <c r="W86" s="59" t="b">
        <f t="shared" si="14"/>
        <v>1</v>
      </c>
      <c r="X86" s="59" t="b">
        <f t="shared" si="15"/>
        <v>1</v>
      </c>
      <c r="Y86" s="59" t="b">
        <f t="shared" si="16"/>
        <v>1</v>
      </c>
      <c r="AA86" s="282">
        <f t="shared" si="27"/>
        <v>0</v>
      </c>
      <c r="AB86" s="282">
        <f t="shared" si="27"/>
        <v>8</v>
      </c>
      <c r="AC86" s="282">
        <f t="shared" si="27"/>
        <v>0</v>
      </c>
      <c r="AD86" s="282">
        <f t="shared" si="27"/>
        <v>0</v>
      </c>
      <c r="AE86" s="282">
        <f t="shared" si="27"/>
        <v>0</v>
      </c>
      <c r="AF86" s="282">
        <f t="shared" si="27"/>
        <v>0</v>
      </c>
      <c r="AG86" s="282">
        <f t="shared" si="27"/>
        <v>0</v>
      </c>
      <c r="AH86" s="282">
        <f t="shared" si="27"/>
        <v>0</v>
      </c>
      <c r="AI86" s="282" t="b">
        <f t="shared" si="19"/>
        <v>1</v>
      </c>
      <c r="AJ86" s="59">
        <f t="shared" si="7"/>
        <v>8</v>
      </c>
      <c r="AK86" s="59" t="b">
        <f t="shared" si="18"/>
        <v>1</v>
      </c>
    </row>
    <row r="87" spans="1:35" s="59" customFormat="1" ht="18" customHeight="1">
      <c r="A87" s="240" t="s">
        <v>234</v>
      </c>
      <c r="B87" s="241" t="s">
        <v>354</v>
      </c>
      <c r="C87" s="245"/>
      <c r="D87" s="243"/>
      <c r="E87" s="246">
        <v>5</v>
      </c>
      <c r="F87" s="245">
        <f>G87*30</f>
        <v>30</v>
      </c>
      <c r="G87" s="246">
        <v>1</v>
      </c>
      <c r="H87" s="247"/>
      <c r="I87" s="248"/>
      <c r="J87" s="248"/>
      <c r="K87" s="243"/>
      <c r="L87" s="246"/>
      <c r="M87" s="249">
        <f>F87-H87</f>
        <v>30</v>
      </c>
      <c r="N87" s="252"/>
      <c r="O87" s="251"/>
      <c r="P87" s="252"/>
      <c r="Q87" s="251"/>
      <c r="R87" s="252">
        <v>1</v>
      </c>
      <c r="S87" s="251"/>
      <c r="T87" s="252"/>
      <c r="U87" s="253"/>
      <c r="W87" s="59" t="b">
        <f t="shared" si="14"/>
        <v>1</v>
      </c>
      <c r="Y87" s="59" t="b">
        <f t="shared" si="16"/>
        <v>1</v>
      </c>
      <c r="AA87" s="116"/>
      <c r="AB87" s="116"/>
      <c r="AC87" s="116"/>
      <c r="AD87" s="116"/>
      <c r="AE87" s="116"/>
      <c r="AF87" s="116"/>
      <c r="AG87" s="116"/>
      <c r="AH87" s="116"/>
      <c r="AI87" s="116"/>
    </row>
    <row r="88" spans="1:35" s="59" customFormat="1" ht="36">
      <c r="A88" s="240" t="s">
        <v>82</v>
      </c>
      <c r="B88" s="241" t="s">
        <v>332</v>
      </c>
      <c r="C88" s="245"/>
      <c r="D88" s="243"/>
      <c r="E88" s="246">
        <v>6</v>
      </c>
      <c r="F88" s="245">
        <f>G88*30</f>
        <v>30</v>
      </c>
      <c r="G88" s="246">
        <v>1</v>
      </c>
      <c r="H88" s="245"/>
      <c r="I88" s="243"/>
      <c r="J88" s="243"/>
      <c r="K88" s="243"/>
      <c r="L88" s="246"/>
      <c r="M88" s="249">
        <f>F88-H88</f>
        <v>30</v>
      </c>
      <c r="N88" s="252"/>
      <c r="O88" s="251"/>
      <c r="P88" s="252"/>
      <c r="Q88" s="297"/>
      <c r="R88" s="252"/>
      <c r="S88" s="251">
        <v>1</v>
      </c>
      <c r="T88" s="252"/>
      <c r="U88" s="251"/>
      <c r="W88" s="59" t="b">
        <f t="shared" si="14"/>
        <v>1</v>
      </c>
      <c r="Y88" s="59" t="b">
        <f t="shared" si="16"/>
        <v>1</v>
      </c>
      <c r="AA88" s="116"/>
      <c r="AB88" s="116"/>
      <c r="AC88" s="116"/>
      <c r="AD88" s="116"/>
      <c r="AE88" s="116"/>
      <c r="AF88" s="116"/>
      <c r="AG88" s="116"/>
      <c r="AH88" s="116"/>
      <c r="AI88" s="116"/>
    </row>
    <row r="89" spans="1:35" s="55" customFormat="1" ht="21.75" customHeight="1" thickBot="1">
      <c r="A89" s="307" t="s">
        <v>145</v>
      </c>
      <c r="B89" s="261" t="s">
        <v>309</v>
      </c>
      <c r="C89" s="308"/>
      <c r="D89" s="263"/>
      <c r="E89" s="309">
        <v>8</v>
      </c>
      <c r="F89" s="265">
        <f>G89*30</f>
        <v>30</v>
      </c>
      <c r="G89" s="266">
        <v>1</v>
      </c>
      <c r="H89" s="265"/>
      <c r="I89" s="263"/>
      <c r="J89" s="263"/>
      <c r="K89" s="263"/>
      <c r="L89" s="266"/>
      <c r="M89" s="249">
        <f>F89-H89</f>
        <v>30</v>
      </c>
      <c r="N89" s="310"/>
      <c r="O89" s="311"/>
      <c r="P89" s="312"/>
      <c r="Q89" s="313"/>
      <c r="R89" s="312"/>
      <c r="S89" s="314"/>
      <c r="T89" s="312"/>
      <c r="U89" s="311">
        <v>1</v>
      </c>
      <c r="V89" s="59"/>
      <c r="W89" s="59" t="b">
        <f t="shared" si="14"/>
        <v>1</v>
      </c>
      <c r="X89" s="59"/>
      <c r="Y89" s="59" t="b">
        <f t="shared" si="16"/>
        <v>1</v>
      </c>
      <c r="AA89" s="116"/>
      <c r="AB89" s="116"/>
      <c r="AC89" s="116"/>
      <c r="AD89" s="116"/>
      <c r="AE89" s="116"/>
      <c r="AF89" s="116"/>
      <c r="AG89" s="116"/>
      <c r="AH89" s="116"/>
      <c r="AI89" s="116"/>
    </row>
    <row r="90" spans="1:37" s="59" customFormat="1" ht="18" customHeight="1" thickBot="1">
      <c r="A90" s="731" t="s">
        <v>16</v>
      </c>
      <c r="B90" s="732"/>
      <c r="C90" s="315">
        <v>12</v>
      </c>
      <c r="D90" s="315">
        <v>16</v>
      </c>
      <c r="E90" s="315">
        <v>3</v>
      </c>
      <c r="F90" s="315">
        <f>F49+F59+F65+F69+F74+F75+F79+F84+F89+F87+F88</f>
        <v>3060</v>
      </c>
      <c r="G90" s="315">
        <f aca="true" t="shared" si="35" ref="G90:Q90">G49+G59+G65+G69+G74+G75+G79+G84+G89+G87+G88</f>
        <v>102</v>
      </c>
      <c r="H90" s="315">
        <f t="shared" si="35"/>
        <v>396</v>
      </c>
      <c r="I90" s="315">
        <f t="shared" si="35"/>
        <v>166</v>
      </c>
      <c r="J90" s="315">
        <f t="shared" si="35"/>
        <v>180</v>
      </c>
      <c r="K90" s="315">
        <f t="shared" si="35"/>
        <v>28</v>
      </c>
      <c r="L90" s="315">
        <f t="shared" si="35"/>
        <v>22</v>
      </c>
      <c r="M90" s="315">
        <f t="shared" si="35"/>
        <v>2664</v>
      </c>
      <c r="N90" s="315">
        <f t="shared" si="35"/>
        <v>12</v>
      </c>
      <c r="O90" s="315">
        <f t="shared" si="35"/>
        <v>18</v>
      </c>
      <c r="P90" s="315">
        <f t="shared" si="35"/>
        <v>12</v>
      </c>
      <c r="Q90" s="315">
        <f t="shared" si="35"/>
        <v>11</v>
      </c>
      <c r="R90" s="315">
        <f>R49+R59+R65+R69+R74+R75+R79+R84+R89+R87+R88</f>
        <v>12</v>
      </c>
      <c r="S90" s="315">
        <f>S49+S59+S65+S69+S74+S75+S79+S84+S89+S87+S88</f>
        <v>11</v>
      </c>
      <c r="T90" s="315">
        <f>T49+T59+T65+T69+T74+T75+T79+T84+T89+T87+T88</f>
        <v>14</v>
      </c>
      <c r="U90" s="315">
        <f>U49+U59+U65+U69+U74+U75+U79+U84+U89+U87+U88</f>
        <v>12</v>
      </c>
      <c r="W90" s="59" t="b">
        <f t="shared" si="14"/>
        <v>1</v>
      </c>
      <c r="Y90" s="59" t="b">
        <f t="shared" si="16"/>
        <v>1</v>
      </c>
      <c r="AJ90" s="273">
        <f>AJ49+AJ59+AJ65+AJ69+AJ74+AJ75+AJ79+AJ84</f>
        <v>396</v>
      </c>
      <c r="AK90" s="59" t="b">
        <f>AJ90=H90</f>
        <v>1</v>
      </c>
    </row>
    <row r="91" spans="1:37" s="105" customFormat="1" ht="18" customHeight="1" thickBot="1">
      <c r="A91" s="316" t="s">
        <v>233</v>
      </c>
      <c r="B91" s="317"/>
      <c r="C91" s="113"/>
      <c r="D91" s="113"/>
      <c r="E91" s="113"/>
      <c r="F91" s="113"/>
      <c r="G91" s="114"/>
      <c r="H91" s="318"/>
      <c r="I91" s="114"/>
      <c r="J91" s="114"/>
      <c r="K91" s="113"/>
      <c r="L91" s="113"/>
      <c r="M91" s="114"/>
      <c r="N91" s="319"/>
      <c r="O91" s="114"/>
      <c r="P91" s="319"/>
      <c r="Q91" s="318"/>
      <c r="R91" s="113"/>
      <c r="S91" s="113"/>
      <c r="T91" s="113"/>
      <c r="U91" s="115"/>
      <c r="V91" s="59"/>
      <c r="W91" s="59"/>
      <c r="X91" s="59"/>
      <c r="Y91" s="59"/>
      <c r="AJ91" s="59"/>
      <c r="AK91" s="59"/>
    </row>
    <row r="92" spans="1:37" s="59" customFormat="1" ht="18" customHeight="1">
      <c r="A92" s="622" t="s">
        <v>339</v>
      </c>
      <c r="B92" s="623" t="s">
        <v>113</v>
      </c>
      <c r="C92" s="624">
        <v>3</v>
      </c>
      <c r="D92" s="625"/>
      <c r="E92" s="626"/>
      <c r="F92" s="220">
        <f>G92*30</f>
        <v>120</v>
      </c>
      <c r="G92" s="320">
        <v>4</v>
      </c>
      <c r="H92" s="321">
        <f>I92+J92+K92+L92</f>
        <v>16</v>
      </c>
      <c r="I92" s="627">
        <v>8</v>
      </c>
      <c r="J92" s="627">
        <v>8</v>
      </c>
      <c r="K92" s="218"/>
      <c r="L92" s="221"/>
      <c r="M92" s="628">
        <f>F92-H92</f>
        <v>104</v>
      </c>
      <c r="N92" s="629"/>
      <c r="O92" s="224"/>
      <c r="P92" s="220">
        <v>4</v>
      </c>
      <c r="Q92" s="579"/>
      <c r="R92" s="588"/>
      <c r="S92" s="579"/>
      <c r="T92" s="588"/>
      <c r="U92" s="579"/>
      <c r="W92" s="59" t="b">
        <f aca="true" t="shared" si="36" ref="W92:W105">G92=N92+O92+P92+Q92+R92+S92+T92+U92</f>
        <v>1</v>
      </c>
      <c r="X92" s="59" t="b">
        <f aca="true" t="shared" si="37" ref="X92:X99">G92*4=I92+J92+K92+L92</f>
        <v>1</v>
      </c>
      <c r="Y92" s="59" t="b">
        <f t="shared" si="16"/>
        <v>1</v>
      </c>
      <c r="AA92" s="116">
        <f aca="true" t="shared" si="38" ref="AA92:AH99">N92*4</f>
        <v>0</v>
      </c>
      <c r="AB92" s="116">
        <f t="shared" si="38"/>
        <v>0</v>
      </c>
      <c r="AC92" s="116">
        <f t="shared" si="38"/>
        <v>16</v>
      </c>
      <c r="AD92" s="116">
        <f t="shared" si="38"/>
        <v>0</v>
      </c>
      <c r="AE92" s="116">
        <f t="shared" si="38"/>
        <v>0</v>
      </c>
      <c r="AF92" s="116">
        <f t="shared" si="38"/>
        <v>0</v>
      </c>
      <c r="AG92" s="116">
        <f t="shared" si="38"/>
        <v>0</v>
      </c>
      <c r="AH92" s="116">
        <f t="shared" si="38"/>
        <v>0</v>
      </c>
      <c r="AI92" s="116" t="b">
        <f>AA92+AB92+AC92+AD92+AE92+AF92+AG92+AH92=H92</f>
        <v>1</v>
      </c>
      <c r="AJ92" s="59">
        <f t="shared" si="7"/>
        <v>16</v>
      </c>
      <c r="AK92" s="59" t="b">
        <f aca="true" t="shared" si="39" ref="AK92:AK99">AJ92=H92</f>
        <v>1</v>
      </c>
    </row>
    <row r="93" spans="1:37" s="59" customFormat="1" ht="18" customHeight="1">
      <c r="A93" s="240" t="s">
        <v>369</v>
      </c>
      <c r="B93" s="241" t="s">
        <v>112</v>
      </c>
      <c r="C93" s="245">
        <v>4</v>
      </c>
      <c r="D93" s="322"/>
      <c r="E93" s="251"/>
      <c r="F93" s="245">
        <f aca="true" t="shared" si="40" ref="F93:U93">SUM(F94:F96)</f>
        <v>150</v>
      </c>
      <c r="G93" s="246">
        <f t="shared" si="40"/>
        <v>5</v>
      </c>
      <c r="H93" s="245">
        <f t="shared" si="40"/>
        <v>20</v>
      </c>
      <c r="I93" s="243">
        <f t="shared" si="40"/>
        <v>10</v>
      </c>
      <c r="J93" s="243">
        <f t="shared" si="40"/>
        <v>8</v>
      </c>
      <c r="K93" s="243">
        <f t="shared" si="40"/>
        <v>2</v>
      </c>
      <c r="L93" s="246">
        <f t="shared" si="40"/>
        <v>0</v>
      </c>
      <c r="M93" s="255">
        <f t="shared" si="40"/>
        <v>130</v>
      </c>
      <c r="N93" s="247">
        <f t="shared" si="40"/>
        <v>0</v>
      </c>
      <c r="O93" s="323">
        <f t="shared" si="40"/>
        <v>0</v>
      </c>
      <c r="P93" s="247">
        <f t="shared" si="40"/>
        <v>3</v>
      </c>
      <c r="Q93" s="323">
        <f t="shared" si="40"/>
        <v>2</v>
      </c>
      <c r="R93" s="247">
        <f t="shared" si="40"/>
        <v>0</v>
      </c>
      <c r="S93" s="323">
        <f t="shared" si="40"/>
        <v>0</v>
      </c>
      <c r="T93" s="247">
        <f t="shared" si="40"/>
        <v>0</v>
      </c>
      <c r="U93" s="323">
        <f t="shared" si="40"/>
        <v>0</v>
      </c>
      <c r="W93" s="59" t="b">
        <f t="shared" si="36"/>
        <v>1</v>
      </c>
      <c r="X93" s="59" t="b">
        <f t="shared" si="37"/>
        <v>1</v>
      </c>
      <c r="Y93" s="59" t="b">
        <f t="shared" si="16"/>
        <v>1</v>
      </c>
      <c r="AA93" s="116">
        <f t="shared" si="38"/>
        <v>0</v>
      </c>
      <c r="AB93" s="116">
        <f t="shared" si="38"/>
        <v>0</v>
      </c>
      <c r="AC93" s="116">
        <f t="shared" si="38"/>
        <v>12</v>
      </c>
      <c r="AD93" s="116">
        <f t="shared" si="38"/>
        <v>8</v>
      </c>
      <c r="AE93" s="116">
        <f t="shared" si="38"/>
        <v>0</v>
      </c>
      <c r="AF93" s="116">
        <f t="shared" si="38"/>
        <v>0</v>
      </c>
      <c r="AG93" s="116">
        <f t="shared" si="38"/>
        <v>0</v>
      </c>
      <c r="AH93" s="116">
        <f t="shared" si="38"/>
        <v>0</v>
      </c>
      <c r="AI93" s="116" t="b">
        <f aca="true" t="shared" si="41" ref="AI93:AI99">AA93+AB93+AC93+AD93+AE93+AF93+AG93+AH93=H93</f>
        <v>1</v>
      </c>
      <c r="AJ93" s="59">
        <f t="shared" si="7"/>
        <v>20</v>
      </c>
      <c r="AK93" s="59" t="b">
        <f t="shared" si="39"/>
        <v>1</v>
      </c>
    </row>
    <row r="94" spans="1:37" s="105" customFormat="1" ht="18">
      <c r="A94" s="102"/>
      <c r="B94" s="226" t="s">
        <v>174</v>
      </c>
      <c r="C94" s="112"/>
      <c r="D94" s="39"/>
      <c r="E94" s="111"/>
      <c r="F94" s="324">
        <f>G94*30</f>
        <v>60</v>
      </c>
      <c r="G94" s="325">
        <v>2</v>
      </c>
      <c r="H94" s="231">
        <f>I94+J94+K94+L94</f>
        <v>8</v>
      </c>
      <c r="I94" s="630">
        <v>4</v>
      </c>
      <c r="J94" s="630">
        <v>4</v>
      </c>
      <c r="K94" s="630"/>
      <c r="L94" s="325"/>
      <c r="M94" s="234">
        <f>F94-H94</f>
        <v>52</v>
      </c>
      <c r="N94" s="632"/>
      <c r="O94" s="633"/>
      <c r="P94" s="229">
        <v>2</v>
      </c>
      <c r="Q94" s="326"/>
      <c r="R94" s="327"/>
      <c r="S94" s="328"/>
      <c r="T94" s="327"/>
      <c r="U94" s="329"/>
      <c r="V94" s="59"/>
      <c r="W94" s="59" t="b">
        <f t="shared" si="36"/>
        <v>1</v>
      </c>
      <c r="X94" s="59" t="b">
        <f t="shared" si="37"/>
        <v>1</v>
      </c>
      <c r="Y94" s="59" t="b">
        <f t="shared" si="16"/>
        <v>1</v>
      </c>
      <c r="AA94" s="282">
        <f t="shared" si="38"/>
        <v>0</v>
      </c>
      <c r="AB94" s="282">
        <f t="shared" si="38"/>
        <v>0</v>
      </c>
      <c r="AC94" s="282">
        <f t="shared" si="38"/>
        <v>8</v>
      </c>
      <c r="AD94" s="282">
        <f t="shared" si="38"/>
        <v>0</v>
      </c>
      <c r="AE94" s="282">
        <f t="shared" si="38"/>
        <v>0</v>
      </c>
      <c r="AF94" s="282">
        <f t="shared" si="38"/>
        <v>0</v>
      </c>
      <c r="AG94" s="282">
        <f t="shared" si="38"/>
        <v>0</v>
      </c>
      <c r="AH94" s="282">
        <f t="shared" si="38"/>
        <v>0</v>
      </c>
      <c r="AI94" s="282" t="b">
        <f t="shared" si="41"/>
        <v>1</v>
      </c>
      <c r="AJ94" s="59">
        <f t="shared" si="7"/>
        <v>8</v>
      </c>
      <c r="AK94" s="59" t="b">
        <f t="shared" si="39"/>
        <v>1</v>
      </c>
    </row>
    <row r="95" spans="1:37" s="105" customFormat="1" ht="18" customHeight="1">
      <c r="A95" s="101"/>
      <c r="B95" s="226" t="s">
        <v>175</v>
      </c>
      <c r="C95" s="112"/>
      <c r="D95" s="39"/>
      <c r="E95" s="111"/>
      <c r="F95" s="324">
        <f>G95*30</f>
        <v>30</v>
      </c>
      <c r="G95" s="325">
        <v>1</v>
      </c>
      <c r="H95" s="231">
        <f>I95+J95+K95+L95</f>
        <v>4</v>
      </c>
      <c r="I95" s="630">
        <v>2</v>
      </c>
      <c r="J95" s="630">
        <v>2</v>
      </c>
      <c r="K95" s="630"/>
      <c r="L95" s="329"/>
      <c r="M95" s="234">
        <f>F95-H95</f>
        <v>26</v>
      </c>
      <c r="N95" s="327"/>
      <c r="O95" s="329"/>
      <c r="P95" s="229">
        <v>1</v>
      </c>
      <c r="Q95" s="230"/>
      <c r="R95" s="327"/>
      <c r="S95" s="328"/>
      <c r="T95" s="327"/>
      <c r="U95" s="326"/>
      <c r="V95" s="59"/>
      <c r="W95" s="59" t="b">
        <f t="shared" si="36"/>
        <v>1</v>
      </c>
      <c r="X95" s="59" t="b">
        <f t="shared" si="37"/>
        <v>1</v>
      </c>
      <c r="Y95" s="59" t="b">
        <f t="shared" si="16"/>
        <v>1</v>
      </c>
      <c r="AA95" s="282">
        <f t="shared" si="38"/>
        <v>0</v>
      </c>
      <c r="AB95" s="282">
        <f t="shared" si="38"/>
        <v>0</v>
      </c>
      <c r="AC95" s="282">
        <f t="shared" si="38"/>
        <v>4</v>
      </c>
      <c r="AD95" s="282">
        <f t="shared" si="38"/>
        <v>0</v>
      </c>
      <c r="AE95" s="282">
        <f t="shared" si="38"/>
        <v>0</v>
      </c>
      <c r="AF95" s="282">
        <f t="shared" si="38"/>
        <v>0</v>
      </c>
      <c r="AG95" s="282">
        <f t="shared" si="38"/>
        <v>0</v>
      </c>
      <c r="AH95" s="282">
        <f t="shared" si="38"/>
        <v>0</v>
      </c>
      <c r="AI95" s="282" t="b">
        <f t="shared" si="41"/>
        <v>1</v>
      </c>
      <c r="AJ95" s="59">
        <f>SUM(AA95:AH95)</f>
        <v>4</v>
      </c>
      <c r="AK95" s="59" t="b">
        <f t="shared" si="39"/>
        <v>1</v>
      </c>
    </row>
    <row r="96" spans="1:37" s="105" customFormat="1" ht="18" customHeight="1">
      <c r="A96" s="100"/>
      <c r="B96" s="226" t="s">
        <v>338</v>
      </c>
      <c r="C96" s="112"/>
      <c r="D96" s="39"/>
      <c r="E96" s="111"/>
      <c r="F96" s="229">
        <f>G96*30</f>
        <v>60</v>
      </c>
      <c r="G96" s="230">
        <v>2</v>
      </c>
      <c r="H96" s="231">
        <f>I96+J96+K96+L96</f>
        <v>8</v>
      </c>
      <c r="I96" s="233">
        <v>4</v>
      </c>
      <c r="J96" s="233">
        <v>2</v>
      </c>
      <c r="K96" s="233">
        <v>2</v>
      </c>
      <c r="L96" s="60"/>
      <c r="M96" s="234">
        <f>F96-H96</f>
        <v>52</v>
      </c>
      <c r="N96" s="330"/>
      <c r="O96" s="60"/>
      <c r="P96" s="57"/>
      <c r="Q96" s="230">
        <v>2</v>
      </c>
      <c r="R96" s="330"/>
      <c r="S96" s="60"/>
      <c r="T96" s="330"/>
      <c r="U96" s="60"/>
      <c r="V96" s="59"/>
      <c r="W96" s="59" t="b">
        <f t="shared" si="36"/>
        <v>1</v>
      </c>
      <c r="X96" s="59" t="b">
        <f t="shared" si="37"/>
        <v>1</v>
      </c>
      <c r="Y96" s="59" t="b">
        <f t="shared" si="16"/>
        <v>1</v>
      </c>
      <c r="AA96" s="282">
        <f t="shared" si="38"/>
        <v>0</v>
      </c>
      <c r="AB96" s="282">
        <f t="shared" si="38"/>
        <v>0</v>
      </c>
      <c r="AC96" s="282">
        <f t="shared" si="38"/>
        <v>0</v>
      </c>
      <c r="AD96" s="282">
        <f t="shared" si="38"/>
        <v>8</v>
      </c>
      <c r="AE96" s="282">
        <f t="shared" si="38"/>
        <v>0</v>
      </c>
      <c r="AF96" s="282">
        <f t="shared" si="38"/>
        <v>0</v>
      </c>
      <c r="AG96" s="282">
        <f t="shared" si="38"/>
        <v>0</v>
      </c>
      <c r="AH96" s="282">
        <f t="shared" si="38"/>
        <v>0</v>
      </c>
      <c r="AI96" s="282" t="b">
        <f t="shared" si="41"/>
        <v>1</v>
      </c>
      <c r="AJ96" s="59">
        <f t="shared" si="7"/>
        <v>8</v>
      </c>
      <c r="AK96" s="59" t="b">
        <f t="shared" si="39"/>
        <v>1</v>
      </c>
    </row>
    <row r="97" spans="1:37" s="59" customFormat="1" ht="18" customHeight="1">
      <c r="A97" s="240" t="s">
        <v>370</v>
      </c>
      <c r="B97" s="241" t="s">
        <v>176</v>
      </c>
      <c r="C97" s="245">
        <v>5</v>
      </c>
      <c r="D97" s="322"/>
      <c r="E97" s="251"/>
      <c r="F97" s="245">
        <f>SUM(F98:F99)</f>
        <v>240</v>
      </c>
      <c r="G97" s="246">
        <f aca="true" t="shared" si="42" ref="G97:M97">SUM(G98:G99)</f>
        <v>8</v>
      </c>
      <c r="H97" s="245">
        <f t="shared" si="42"/>
        <v>32</v>
      </c>
      <c r="I97" s="243">
        <f t="shared" si="42"/>
        <v>8</v>
      </c>
      <c r="J97" s="243">
        <f t="shared" si="42"/>
        <v>8</v>
      </c>
      <c r="K97" s="243">
        <f t="shared" si="42"/>
        <v>8</v>
      </c>
      <c r="L97" s="246">
        <f t="shared" si="42"/>
        <v>8</v>
      </c>
      <c r="M97" s="255">
        <f t="shared" si="42"/>
        <v>208</v>
      </c>
      <c r="N97" s="245">
        <f>SUM(N98:N99)</f>
        <v>0</v>
      </c>
      <c r="O97" s="246">
        <f aca="true" t="shared" si="43" ref="O97:U97">SUM(O98:O99)</f>
        <v>0</v>
      </c>
      <c r="P97" s="245">
        <f t="shared" si="43"/>
        <v>0</v>
      </c>
      <c r="Q97" s="246">
        <f t="shared" si="43"/>
        <v>0</v>
      </c>
      <c r="R97" s="245">
        <f t="shared" si="43"/>
        <v>8</v>
      </c>
      <c r="S97" s="246">
        <f t="shared" si="43"/>
        <v>0</v>
      </c>
      <c r="T97" s="245">
        <f t="shared" si="43"/>
        <v>0</v>
      </c>
      <c r="U97" s="246">
        <f t="shared" si="43"/>
        <v>0</v>
      </c>
      <c r="W97" s="59" t="b">
        <f t="shared" si="36"/>
        <v>1</v>
      </c>
      <c r="X97" s="59" t="b">
        <f t="shared" si="37"/>
        <v>1</v>
      </c>
      <c r="Y97" s="59" t="b">
        <f t="shared" si="16"/>
        <v>1</v>
      </c>
      <c r="AA97" s="116">
        <f t="shared" si="38"/>
        <v>0</v>
      </c>
      <c r="AB97" s="116">
        <f t="shared" si="38"/>
        <v>0</v>
      </c>
      <c r="AC97" s="116">
        <f t="shared" si="38"/>
        <v>0</v>
      </c>
      <c r="AD97" s="116">
        <f t="shared" si="38"/>
        <v>0</v>
      </c>
      <c r="AE97" s="116">
        <f t="shared" si="38"/>
        <v>32</v>
      </c>
      <c r="AF97" s="116">
        <f t="shared" si="38"/>
        <v>0</v>
      </c>
      <c r="AG97" s="116">
        <f t="shared" si="38"/>
        <v>0</v>
      </c>
      <c r="AH97" s="116">
        <f t="shared" si="38"/>
        <v>0</v>
      </c>
      <c r="AI97" s="116" t="b">
        <f t="shared" si="41"/>
        <v>1</v>
      </c>
      <c r="AJ97" s="59">
        <f t="shared" si="7"/>
        <v>32</v>
      </c>
      <c r="AK97" s="59" t="b">
        <f t="shared" si="39"/>
        <v>1</v>
      </c>
    </row>
    <row r="98" spans="1:37" s="105" customFormat="1" ht="18" customHeight="1">
      <c r="A98" s="102"/>
      <c r="B98" s="226" t="s">
        <v>114</v>
      </c>
      <c r="C98" s="40"/>
      <c r="D98" s="39"/>
      <c r="E98" s="111"/>
      <c r="F98" s="229">
        <f>G98*30</f>
        <v>120</v>
      </c>
      <c r="G98" s="235">
        <v>4</v>
      </c>
      <c r="H98" s="231">
        <f>I98+J98+K98+L98</f>
        <v>16</v>
      </c>
      <c r="I98" s="232">
        <v>4</v>
      </c>
      <c r="J98" s="232">
        <v>4</v>
      </c>
      <c r="K98" s="233">
        <v>4</v>
      </c>
      <c r="L98" s="230">
        <v>4</v>
      </c>
      <c r="M98" s="234">
        <f>F98-H98</f>
        <v>104</v>
      </c>
      <c r="N98" s="332"/>
      <c r="O98" s="71"/>
      <c r="P98" s="40"/>
      <c r="Q98" s="71"/>
      <c r="R98" s="229">
        <v>4</v>
      </c>
      <c r="S98" s="71"/>
      <c r="T98" s="40"/>
      <c r="U98" s="71"/>
      <c r="V98" s="59"/>
      <c r="W98" s="59" t="b">
        <f t="shared" si="36"/>
        <v>1</v>
      </c>
      <c r="X98" s="59" t="b">
        <f t="shared" si="37"/>
        <v>1</v>
      </c>
      <c r="Y98" s="59" t="b">
        <f t="shared" si="16"/>
        <v>1</v>
      </c>
      <c r="AA98" s="282">
        <f t="shared" si="38"/>
        <v>0</v>
      </c>
      <c r="AB98" s="282">
        <f t="shared" si="38"/>
        <v>0</v>
      </c>
      <c r="AC98" s="282">
        <f t="shared" si="38"/>
        <v>0</v>
      </c>
      <c r="AD98" s="282">
        <f t="shared" si="38"/>
        <v>0</v>
      </c>
      <c r="AE98" s="282">
        <f t="shared" si="38"/>
        <v>16</v>
      </c>
      <c r="AF98" s="282">
        <f t="shared" si="38"/>
        <v>0</v>
      </c>
      <c r="AG98" s="282">
        <f t="shared" si="38"/>
        <v>0</v>
      </c>
      <c r="AH98" s="282">
        <f t="shared" si="38"/>
        <v>0</v>
      </c>
      <c r="AI98" s="282" t="b">
        <f t="shared" si="41"/>
        <v>1</v>
      </c>
      <c r="AJ98" s="59">
        <f t="shared" si="7"/>
        <v>16</v>
      </c>
      <c r="AK98" s="59" t="b">
        <f t="shared" si="39"/>
        <v>1</v>
      </c>
    </row>
    <row r="99" spans="1:37" s="105" customFormat="1" ht="18" customHeight="1">
      <c r="A99" s="101"/>
      <c r="B99" s="226" t="s">
        <v>340</v>
      </c>
      <c r="C99" s="40"/>
      <c r="D99" s="39"/>
      <c r="E99" s="111"/>
      <c r="F99" s="229">
        <f>G99*30</f>
        <v>120</v>
      </c>
      <c r="G99" s="235">
        <v>4</v>
      </c>
      <c r="H99" s="231">
        <f>I99+J99+K99+L99</f>
        <v>16</v>
      </c>
      <c r="I99" s="232">
        <v>4</v>
      </c>
      <c r="J99" s="232">
        <v>4</v>
      </c>
      <c r="K99" s="233">
        <v>4</v>
      </c>
      <c r="L99" s="230">
        <v>4</v>
      </c>
      <c r="M99" s="234">
        <f>F99-H99</f>
        <v>104</v>
      </c>
      <c r="N99" s="332"/>
      <c r="O99" s="71"/>
      <c r="P99" s="40"/>
      <c r="Q99" s="104"/>
      <c r="R99" s="229">
        <v>4</v>
      </c>
      <c r="S99" s="71"/>
      <c r="T99" s="40"/>
      <c r="U99" s="71"/>
      <c r="V99" s="59"/>
      <c r="W99" s="59" t="b">
        <f t="shared" si="36"/>
        <v>1</v>
      </c>
      <c r="X99" s="59" t="b">
        <f t="shared" si="37"/>
        <v>1</v>
      </c>
      <c r="Y99" s="59" t="b">
        <f t="shared" si="16"/>
        <v>1</v>
      </c>
      <c r="AA99" s="282">
        <f t="shared" si="38"/>
        <v>0</v>
      </c>
      <c r="AB99" s="282">
        <f t="shared" si="38"/>
        <v>0</v>
      </c>
      <c r="AC99" s="282">
        <f t="shared" si="38"/>
        <v>0</v>
      </c>
      <c r="AD99" s="282">
        <f t="shared" si="38"/>
        <v>0</v>
      </c>
      <c r="AE99" s="282">
        <f t="shared" si="38"/>
        <v>16</v>
      </c>
      <c r="AF99" s="282">
        <f t="shared" si="38"/>
        <v>0</v>
      </c>
      <c r="AG99" s="282">
        <f t="shared" si="38"/>
        <v>0</v>
      </c>
      <c r="AH99" s="282">
        <f t="shared" si="38"/>
        <v>0</v>
      </c>
      <c r="AI99" s="282" t="b">
        <f t="shared" si="41"/>
        <v>1</v>
      </c>
      <c r="AJ99" s="59">
        <f t="shared" si="7"/>
        <v>16</v>
      </c>
      <c r="AK99" s="59" t="b">
        <f t="shared" si="39"/>
        <v>1</v>
      </c>
    </row>
    <row r="100" spans="1:37" s="105" customFormat="1" ht="18" customHeight="1">
      <c r="A100" s="240" t="s">
        <v>235</v>
      </c>
      <c r="B100" s="333" t="s">
        <v>236</v>
      </c>
      <c r="C100" s="334"/>
      <c r="D100" s="335"/>
      <c r="E100" s="336"/>
      <c r="F100" s="247">
        <f>SUM(F101:F104)</f>
        <v>480</v>
      </c>
      <c r="G100" s="323">
        <f aca="true" t="shared" si="44" ref="G100:M100">SUM(G101:G104)</f>
        <v>16</v>
      </c>
      <c r="H100" s="247">
        <f t="shared" si="44"/>
        <v>0</v>
      </c>
      <c r="I100" s="248">
        <f t="shared" si="44"/>
        <v>0</v>
      </c>
      <c r="J100" s="248">
        <f t="shared" si="44"/>
        <v>0</v>
      </c>
      <c r="K100" s="248">
        <f t="shared" si="44"/>
        <v>0</v>
      </c>
      <c r="L100" s="323">
        <f t="shared" si="44"/>
        <v>0</v>
      </c>
      <c r="M100" s="249">
        <f t="shared" si="44"/>
        <v>480</v>
      </c>
      <c r="N100" s="247">
        <f>SUM(N101:N104)</f>
        <v>0</v>
      </c>
      <c r="O100" s="323">
        <f aca="true" t="shared" si="45" ref="O100:U100">SUM(O101:O104)</f>
        <v>0</v>
      </c>
      <c r="P100" s="247">
        <f t="shared" si="45"/>
        <v>0</v>
      </c>
      <c r="Q100" s="323">
        <f t="shared" si="45"/>
        <v>3</v>
      </c>
      <c r="R100" s="247">
        <f t="shared" si="45"/>
        <v>0</v>
      </c>
      <c r="S100" s="323">
        <f t="shared" si="45"/>
        <v>4</v>
      </c>
      <c r="T100" s="599">
        <f t="shared" si="45"/>
        <v>4.5</v>
      </c>
      <c r="U100" s="600">
        <f t="shared" si="45"/>
        <v>4.5</v>
      </c>
      <c r="V100" s="59"/>
      <c r="W100" s="59" t="b">
        <f t="shared" si="36"/>
        <v>1</v>
      </c>
      <c r="X100" s="59"/>
      <c r="Y100" s="59" t="b">
        <f t="shared" si="16"/>
        <v>1</v>
      </c>
      <c r="AJ100" s="59">
        <f t="shared" si="7"/>
        <v>0</v>
      </c>
      <c r="AK100" s="59"/>
    </row>
    <row r="101" spans="1:37" s="116" customFormat="1" ht="18" customHeight="1">
      <c r="A101" s="337"/>
      <c r="B101" s="338" t="s">
        <v>269</v>
      </c>
      <c r="C101" s="339"/>
      <c r="D101" s="340">
        <v>4</v>
      </c>
      <c r="E101" s="341"/>
      <c r="F101" s="342">
        <f>G101*30</f>
        <v>45</v>
      </c>
      <c r="G101" s="343">
        <v>1.5</v>
      </c>
      <c r="H101" s="126"/>
      <c r="I101" s="344"/>
      <c r="J101" s="344"/>
      <c r="K101" s="125"/>
      <c r="L101" s="345"/>
      <c r="M101" s="234">
        <f>F101-H101</f>
        <v>45</v>
      </c>
      <c r="N101" s="347"/>
      <c r="O101" s="348"/>
      <c r="P101" s="349"/>
      <c r="Q101" s="42">
        <v>1.5</v>
      </c>
      <c r="R101" s="67"/>
      <c r="S101" s="45"/>
      <c r="T101" s="43"/>
      <c r="U101" s="51"/>
      <c r="V101" s="59"/>
      <c r="W101" s="59" t="b">
        <f t="shared" si="36"/>
        <v>1</v>
      </c>
      <c r="X101" s="59"/>
      <c r="Y101" s="59" t="b">
        <f t="shared" si="16"/>
        <v>1</v>
      </c>
      <c r="AJ101" s="59">
        <f t="shared" si="7"/>
        <v>0</v>
      </c>
      <c r="AK101" s="59"/>
    </row>
    <row r="102" spans="1:37" s="116" customFormat="1" ht="18" customHeight="1">
      <c r="A102" s="350"/>
      <c r="B102" s="351" t="s">
        <v>237</v>
      </c>
      <c r="C102" s="352"/>
      <c r="D102" s="353">
        <v>4</v>
      </c>
      <c r="E102" s="354"/>
      <c r="F102" s="342">
        <f>G102*30</f>
        <v>45</v>
      </c>
      <c r="G102" s="343">
        <v>1.5</v>
      </c>
      <c r="H102" s="126"/>
      <c r="I102" s="344"/>
      <c r="J102" s="344"/>
      <c r="K102" s="125"/>
      <c r="L102" s="345"/>
      <c r="M102" s="234">
        <f>F102-H102</f>
        <v>45</v>
      </c>
      <c r="N102" s="347"/>
      <c r="O102" s="348"/>
      <c r="P102" s="67"/>
      <c r="Q102" s="42">
        <v>1.5</v>
      </c>
      <c r="R102" s="67"/>
      <c r="S102" s="45"/>
      <c r="T102" s="43"/>
      <c r="U102" s="51"/>
      <c r="V102" s="59"/>
      <c r="W102" s="59" t="b">
        <f t="shared" si="36"/>
        <v>1</v>
      </c>
      <c r="X102" s="59"/>
      <c r="Y102" s="59" t="b">
        <f t="shared" si="16"/>
        <v>1</v>
      </c>
      <c r="AJ102" s="59">
        <f t="shared" si="7"/>
        <v>0</v>
      </c>
      <c r="AK102" s="59"/>
    </row>
    <row r="103" spans="1:37" s="116" customFormat="1" ht="18" customHeight="1">
      <c r="A103" s="350"/>
      <c r="B103" s="351" t="s">
        <v>242</v>
      </c>
      <c r="C103" s="352"/>
      <c r="D103" s="353">
        <v>6</v>
      </c>
      <c r="E103" s="354"/>
      <c r="F103" s="342">
        <f>G103*30</f>
        <v>120</v>
      </c>
      <c r="G103" s="355">
        <v>4</v>
      </c>
      <c r="H103" s="126"/>
      <c r="I103" s="344"/>
      <c r="J103" s="344"/>
      <c r="K103" s="125"/>
      <c r="L103" s="345"/>
      <c r="M103" s="234">
        <f>F103-H103</f>
        <v>120</v>
      </c>
      <c r="N103" s="347"/>
      <c r="O103" s="348"/>
      <c r="P103" s="67"/>
      <c r="Q103" s="117"/>
      <c r="R103" s="43"/>
      <c r="S103" s="45">
        <v>4</v>
      </c>
      <c r="T103" s="43"/>
      <c r="U103" s="51"/>
      <c r="V103" s="59"/>
      <c r="W103" s="59" t="b">
        <f t="shared" si="36"/>
        <v>1</v>
      </c>
      <c r="X103" s="59"/>
      <c r="Y103" s="59" t="b">
        <f t="shared" si="16"/>
        <v>1</v>
      </c>
      <c r="AJ103" s="59">
        <f aca="true" t="shared" si="46" ref="AJ103:AJ162">SUM(AA103:AH103)</f>
        <v>0</v>
      </c>
      <c r="AK103" s="59"/>
    </row>
    <row r="104" spans="1:37" s="116" customFormat="1" ht="18" customHeight="1" thickBot="1">
      <c r="A104" s="350"/>
      <c r="B104" s="356" t="s">
        <v>243</v>
      </c>
      <c r="C104" s="339"/>
      <c r="D104" s="340">
        <v>8</v>
      </c>
      <c r="E104" s="341"/>
      <c r="F104" s="357">
        <f>G104*30</f>
        <v>270</v>
      </c>
      <c r="G104" s="358">
        <v>9</v>
      </c>
      <c r="H104" s="359"/>
      <c r="I104" s="360"/>
      <c r="J104" s="360"/>
      <c r="K104" s="361"/>
      <c r="L104" s="358"/>
      <c r="M104" s="234">
        <f>F104-H104</f>
        <v>270</v>
      </c>
      <c r="N104" s="584"/>
      <c r="O104" s="585"/>
      <c r="P104" s="586"/>
      <c r="Q104" s="587"/>
      <c r="R104" s="589"/>
      <c r="S104" s="590"/>
      <c r="T104" s="591">
        <v>4.5</v>
      </c>
      <c r="U104" s="488">
        <v>4.5</v>
      </c>
      <c r="V104" s="59"/>
      <c r="W104" s="59" t="b">
        <f t="shared" si="36"/>
        <v>1</v>
      </c>
      <c r="X104" s="59"/>
      <c r="Y104" s="59" t="b">
        <f t="shared" si="16"/>
        <v>1</v>
      </c>
      <c r="AJ104" s="59">
        <f t="shared" si="46"/>
        <v>0</v>
      </c>
      <c r="AK104" s="59"/>
    </row>
    <row r="105" spans="1:37" s="59" customFormat="1" ht="18" customHeight="1" thickBot="1">
      <c r="A105" s="731" t="s">
        <v>16</v>
      </c>
      <c r="B105" s="732"/>
      <c r="C105" s="315">
        <v>3</v>
      </c>
      <c r="D105" s="315">
        <v>4</v>
      </c>
      <c r="E105" s="315">
        <v>0</v>
      </c>
      <c r="F105" s="315">
        <f aca="true" t="shared" si="47" ref="F105:U105">F92+F93+F97+F100</f>
        <v>990</v>
      </c>
      <c r="G105" s="315">
        <f t="shared" si="47"/>
        <v>33</v>
      </c>
      <c r="H105" s="315">
        <f t="shared" si="47"/>
        <v>68</v>
      </c>
      <c r="I105" s="315">
        <f t="shared" si="47"/>
        <v>26</v>
      </c>
      <c r="J105" s="315">
        <f t="shared" si="47"/>
        <v>24</v>
      </c>
      <c r="K105" s="315">
        <f t="shared" si="47"/>
        <v>10</v>
      </c>
      <c r="L105" s="315">
        <f t="shared" si="47"/>
        <v>8</v>
      </c>
      <c r="M105" s="315">
        <f t="shared" si="47"/>
        <v>922</v>
      </c>
      <c r="N105" s="315">
        <f t="shared" si="47"/>
        <v>0</v>
      </c>
      <c r="O105" s="315">
        <f t="shared" si="47"/>
        <v>0</v>
      </c>
      <c r="P105" s="315">
        <f t="shared" si="47"/>
        <v>7</v>
      </c>
      <c r="Q105" s="315">
        <f t="shared" si="47"/>
        <v>5</v>
      </c>
      <c r="R105" s="315">
        <f t="shared" si="47"/>
        <v>8</v>
      </c>
      <c r="S105" s="315">
        <f t="shared" si="47"/>
        <v>4</v>
      </c>
      <c r="T105" s="363">
        <f t="shared" si="47"/>
        <v>4.5</v>
      </c>
      <c r="U105" s="363">
        <f t="shared" si="47"/>
        <v>4.5</v>
      </c>
      <c r="V105" s="364"/>
      <c r="W105" s="59" t="b">
        <f t="shared" si="36"/>
        <v>1</v>
      </c>
      <c r="Y105" s="59" t="b">
        <f t="shared" si="16"/>
        <v>1</v>
      </c>
      <c r="AJ105" s="273">
        <f>AJ92+AJ93+AJ97</f>
        <v>68</v>
      </c>
      <c r="AK105" s="59" t="b">
        <f>AJ105=H105</f>
        <v>1</v>
      </c>
    </row>
    <row r="106" spans="1:37" s="20" customFormat="1" ht="21" thickBot="1">
      <c r="A106" s="68" t="s">
        <v>115</v>
      </c>
      <c r="B106" s="214"/>
      <c r="C106" s="365"/>
      <c r="D106" s="365"/>
      <c r="E106" s="365"/>
      <c r="F106" s="365"/>
      <c r="G106" s="116"/>
      <c r="H106" s="365"/>
      <c r="I106" s="365"/>
      <c r="J106" s="365"/>
      <c r="K106" s="365"/>
      <c r="L106" s="365"/>
      <c r="M106" s="365"/>
      <c r="N106" s="365"/>
      <c r="O106" s="365"/>
      <c r="P106" s="116"/>
      <c r="Q106" s="116"/>
      <c r="R106" s="365"/>
      <c r="S106" s="116"/>
      <c r="T106" s="116"/>
      <c r="U106" s="366"/>
      <c r="V106" s="59"/>
      <c r="W106" s="59"/>
      <c r="X106" s="59"/>
      <c r="Y106" s="59"/>
      <c r="AJ106" s="59"/>
      <c r="AK106" s="59"/>
    </row>
    <row r="107" spans="1:25" s="59" customFormat="1" ht="18">
      <c r="A107" s="70" t="s">
        <v>238</v>
      </c>
      <c r="B107" s="121" t="s">
        <v>247</v>
      </c>
      <c r="C107" s="50"/>
      <c r="D107" s="110">
        <v>2</v>
      </c>
      <c r="E107" s="47"/>
      <c r="F107" s="145">
        <f>G107*30</f>
        <v>60</v>
      </c>
      <c r="G107" s="48">
        <v>2</v>
      </c>
      <c r="H107" s="50"/>
      <c r="I107" s="122"/>
      <c r="J107" s="122"/>
      <c r="K107" s="49"/>
      <c r="L107" s="47"/>
      <c r="M107" s="123">
        <f>F107-H107</f>
        <v>60</v>
      </c>
      <c r="N107" s="50"/>
      <c r="O107" s="124">
        <v>2</v>
      </c>
      <c r="P107" s="367"/>
      <c r="Q107" s="368"/>
      <c r="R107" s="369"/>
      <c r="S107" s="370"/>
      <c r="T107" s="369"/>
      <c r="U107" s="370"/>
      <c r="W107" s="59" t="b">
        <f>G107=N107+O107+P107+Q107+R107+S107+T107+U107</f>
        <v>1</v>
      </c>
      <c r="Y107" s="59" t="b">
        <f t="shared" si="16"/>
        <v>1</v>
      </c>
    </row>
    <row r="108" spans="1:25" s="59" customFormat="1" ht="18" customHeight="1">
      <c r="A108" s="54" t="s">
        <v>239</v>
      </c>
      <c r="B108" s="53" t="s">
        <v>244</v>
      </c>
      <c r="C108" s="46"/>
      <c r="D108" s="58">
        <v>2</v>
      </c>
      <c r="E108" s="42"/>
      <c r="F108" s="57">
        <f>G108*30</f>
        <v>90</v>
      </c>
      <c r="G108" s="51">
        <v>3</v>
      </c>
      <c r="H108" s="46"/>
      <c r="I108" s="44"/>
      <c r="J108" s="44"/>
      <c r="K108" s="52"/>
      <c r="L108" s="42"/>
      <c r="M108" s="103">
        <f>F108-H108</f>
        <v>90</v>
      </c>
      <c r="N108" s="371"/>
      <c r="O108" s="65">
        <v>3</v>
      </c>
      <c r="P108" s="372"/>
      <c r="Q108" s="120"/>
      <c r="R108" s="118"/>
      <c r="S108" s="119"/>
      <c r="T108" s="118"/>
      <c r="U108" s="119"/>
      <c r="W108" s="59" t="b">
        <f>G108=N108+O108+P108+Q108+R108+S108+T108+U108</f>
        <v>1</v>
      </c>
      <c r="Y108" s="59" t="b">
        <f t="shared" si="16"/>
        <v>1</v>
      </c>
    </row>
    <row r="109" spans="1:25" s="59" customFormat="1" ht="18" customHeight="1">
      <c r="A109" s="54" t="s">
        <v>240</v>
      </c>
      <c r="B109" s="53" t="s">
        <v>245</v>
      </c>
      <c r="C109" s="46"/>
      <c r="D109" s="58">
        <v>4</v>
      </c>
      <c r="E109" s="42"/>
      <c r="F109" s="57">
        <f>G109*30</f>
        <v>90</v>
      </c>
      <c r="G109" s="51">
        <v>3</v>
      </c>
      <c r="H109" s="46"/>
      <c r="I109" s="44"/>
      <c r="J109" s="44"/>
      <c r="K109" s="52"/>
      <c r="L109" s="42"/>
      <c r="M109" s="103">
        <f>F109-H109</f>
        <v>90</v>
      </c>
      <c r="N109" s="56"/>
      <c r="O109" s="120"/>
      <c r="P109" s="373"/>
      <c r="Q109" s="42">
        <v>3</v>
      </c>
      <c r="R109" s="67"/>
      <c r="S109" s="64"/>
      <c r="T109" s="67"/>
      <c r="U109" s="64"/>
      <c r="W109" s="59" t="b">
        <f>G109=N109+O109+P109+Q109+R109+S109+T109+U109</f>
        <v>1</v>
      </c>
      <c r="Y109" s="59" t="b">
        <f t="shared" si="16"/>
        <v>1</v>
      </c>
    </row>
    <row r="110" spans="1:25" s="59" customFormat="1" ht="18" customHeight="1" thickBot="1">
      <c r="A110" s="339" t="s">
        <v>241</v>
      </c>
      <c r="B110" s="351" t="s">
        <v>246</v>
      </c>
      <c r="C110" s="126"/>
      <c r="D110" s="340">
        <v>8</v>
      </c>
      <c r="E110" s="345"/>
      <c r="F110" s="331">
        <f>G110*30</f>
        <v>270</v>
      </c>
      <c r="G110" s="341">
        <v>9</v>
      </c>
      <c r="H110" s="126"/>
      <c r="I110" s="344"/>
      <c r="J110" s="344"/>
      <c r="K110" s="125"/>
      <c r="L110" s="345"/>
      <c r="M110" s="103">
        <f>F110-H110</f>
        <v>270</v>
      </c>
      <c r="N110" s="375"/>
      <c r="O110" s="376"/>
      <c r="P110" s="372"/>
      <c r="Q110" s="64"/>
      <c r="R110" s="118"/>
      <c r="S110" s="376"/>
      <c r="T110" s="66">
        <v>4.5</v>
      </c>
      <c r="U110" s="120">
        <v>4.5</v>
      </c>
      <c r="W110" s="59" t="b">
        <f>G110=N110+O110+P110+Q110+R110+S110+T110+U110</f>
        <v>1</v>
      </c>
      <c r="Y110" s="59" t="b">
        <f t="shared" si="16"/>
        <v>1</v>
      </c>
    </row>
    <row r="111" spans="1:37" s="378" customFormat="1" ht="18" customHeight="1" thickBot="1">
      <c r="A111" s="731" t="s">
        <v>16</v>
      </c>
      <c r="B111" s="732"/>
      <c r="C111" s="377">
        <v>0</v>
      </c>
      <c r="D111" s="377">
        <v>4</v>
      </c>
      <c r="E111" s="377">
        <v>0</v>
      </c>
      <c r="F111" s="315">
        <f>SUM(F107:F110)</f>
        <v>510</v>
      </c>
      <c r="G111" s="315">
        <f aca="true" t="shared" si="48" ref="G111:U111">SUM(G107:G110)</f>
        <v>17</v>
      </c>
      <c r="H111" s="315">
        <f t="shared" si="48"/>
        <v>0</v>
      </c>
      <c r="I111" s="315">
        <f t="shared" si="48"/>
        <v>0</v>
      </c>
      <c r="J111" s="315">
        <f t="shared" si="48"/>
        <v>0</v>
      </c>
      <c r="K111" s="315">
        <f t="shared" si="48"/>
        <v>0</v>
      </c>
      <c r="L111" s="315">
        <f t="shared" si="48"/>
        <v>0</v>
      </c>
      <c r="M111" s="315">
        <f t="shared" si="48"/>
        <v>510</v>
      </c>
      <c r="N111" s="315">
        <f t="shared" si="48"/>
        <v>0</v>
      </c>
      <c r="O111" s="315">
        <f t="shared" si="48"/>
        <v>5</v>
      </c>
      <c r="P111" s="315">
        <f t="shared" si="48"/>
        <v>0</v>
      </c>
      <c r="Q111" s="315">
        <f t="shared" si="48"/>
        <v>3</v>
      </c>
      <c r="R111" s="315">
        <f t="shared" si="48"/>
        <v>0</v>
      </c>
      <c r="S111" s="315">
        <f t="shared" si="48"/>
        <v>0</v>
      </c>
      <c r="T111" s="363">
        <f t="shared" si="48"/>
        <v>4.5</v>
      </c>
      <c r="U111" s="363">
        <f t="shared" si="48"/>
        <v>4.5</v>
      </c>
      <c r="V111" s="59"/>
      <c r="W111" s="59" t="b">
        <f>G111=N111+O111+P111+Q111+R111+S111+T111+U111</f>
        <v>1</v>
      </c>
      <c r="X111" s="59"/>
      <c r="Y111" s="59" t="b">
        <f t="shared" si="16"/>
        <v>1</v>
      </c>
      <c r="AJ111" s="59"/>
      <c r="AK111" s="59"/>
    </row>
    <row r="112" spans="1:37" s="20" customFormat="1" ht="21" thickBot="1">
      <c r="A112" s="68" t="s">
        <v>83</v>
      </c>
      <c r="B112" s="379"/>
      <c r="C112" s="379"/>
      <c r="D112" s="380"/>
      <c r="E112" s="380"/>
      <c r="F112" s="379"/>
      <c r="G112" s="380"/>
      <c r="H112" s="380"/>
      <c r="I112" s="380"/>
      <c r="J112" s="380"/>
      <c r="K112" s="380"/>
      <c r="L112" s="380"/>
      <c r="M112" s="380"/>
      <c r="N112" s="21"/>
      <c r="O112" s="21"/>
      <c r="P112" s="21"/>
      <c r="Q112" s="21"/>
      <c r="R112" s="21"/>
      <c r="S112" s="381"/>
      <c r="T112" s="21"/>
      <c r="U112" s="382"/>
      <c r="V112" s="59"/>
      <c r="W112" s="59"/>
      <c r="X112" s="59"/>
      <c r="Y112" s="59"/>
      <c r="AJ112" s="59"/>
      <c r="AK112" s="59"/>
    </row>
    <row r="113" spans="1:25" s="59" customFormat="1" ht="21.75" customHeight="1">
      <c r="A113" s="383" t="s">
        <v>341</v>
      </c>
      <c r="B113" s="384" t="s">
        <v>310</v>
      </c>
      <c r="C113" s="148">
        <v>8</v>
      </c>
      <c r="D113" s="385"/>
      <c r="E113" s="386"/>
      <c r="F113" s="387">
        <f>G113*30</f>
        <v>0</v>
      </c>
      <c r="G113" s="386">
        <v>0</v>
      </c>
      <c r="H113" s="388"/>
      <c r="I113" s="389"/>
      <c r="J113" s="389"/>
      <c r="K113" s="61"/>
      <c r="L113" s="390"/>
      <c r="M113" s="391">
        <f>F113-H113</f>
        <v>0</v>
      </c>
      <c r="N113" s="392"/>
      <c r="O113" s="393"/>
      <c r="P113" s="392"/>
      <c r="Q113" s="393"/>
      <c r="R113" s="392"/>
      <c r="S113" s="393"/>
      <c r="T113" s="392"/>
      <c r="U113" s="390"/>
      <c r="W113" s="59" t="b">
        <f>G113=N113+O113+P113+Q113+R113+S113+T113+U113</f>
        <v>1</v>
      </c>
      <c r="Y113" s="59" t="b">
        <f t="shared" si="16"/>
        <v>1</v>
      </c>
    </row>
    <row r="114" spans="1:37" s="116" customFormat="1" ht="21.75" customHeight="1" thickBot="1">
      <c r="A114" s="394" t="s">
        <v>311</v>
      </c>
      <c r="B114" s="143" t="s">
        <v>387</v>
      </c>
      <c r="C114" s="395">
        <v>8</v>
      </c>
      <c r="D114" s="361"/>
      <c r="E114" s="358"/>
      <c r="F114" s="395">
        <f>G114*30</f>
        <v>0</v>
      </c>
      <c r="G114" s="396">
        <v>0</v>
      </c>
      <c r="H114" s="397"/>
      <c r="I114" s="398"/>
      <c r="J114" s="398"/>
      <c r="K114" s="398"/>
      <c r="L114" s="399"/>
      <c r="M114" s="362">
        <f>F114-H114</f>
        <v>0</v>
      </c>
      <c r="N114" s="400"/>
      <c r="O114" s="399"/>
      <c r="P114" s="400"/>
      <c r="Q114" s="399"/>
      <c r="R114" s="400"/>
      <c r="S114" s="399"/>
      <c r="T114" s="357"/>
      <c r="U114" s="358"/>
      <c r="V114" s="59"/>
      <c r="W114" s="59" t="b">
        <f>G114=N114+O114+P114+Q114+R114+S114+T114+U114</f>
        <v>1</v>
      </c>
      <c r="X114" s="59"/>
      <c r="Y114" s="59" t="b">
        <f t="shared" si="16"/>
        <v>1</v>
      </c>
      <c r="AJ114" s="59"/>
      <c r="AK114" s="59"/>
    </row>
    <row r="115" spans="1:25" s="59" customFormat="1" ht="18" customHeight="1" thickBot="1">
      <c r="A115" s="731" t="s">
        <v>16</v>
      </c>
      <c r="B115" s="732"/>
      <c r="C115" s="315">
        <v>0</v>
      </c>
      <c r="D115" s="315">
        <v>0</v>
      </c>
      <c r="E115" s="315">
        <v>0</v>
      </c>
      <c r="F115" s="315">
        <f>SUM(F113:F114)</f>
        <v>0</v>
      </c>
      <c r="G115" s="315">
        <f aca="true" t="shared" si="49" ref="G115:U115">SUM(G113:G114)</f>
        <v>0</v>
      </c>
      <c r="H115" s="315">
        <f t="shared" si="49"/>
        <v>0</v>
      </c>
      <c r="I115" s="315">
        <f t="shared" si="49"/>
        <v>0</v>
      </c>
      <c r="J115" s="315">
        <f t="shared" si="49"/>
        <v>0</v>
      </c>
      <c r="K115" s="315">
        <f t="shared" si="49"/>
        <v>0</v>
      </c>
      <c r="L115" s="315">
        <f t="shared" si="49"/>
        <v>0</v>
      </c>
      <c r="M115" s="315">
        <f t="shared" si="49"/>
        <v>0</v>
      </c>
      <c r="N115" s="315">
        <f t="shared" si="49"/>
        <v>0</v>
      </c>
      <c r="O115" s="315">
        <f t="shared" si="49"/>
        <v>0</v>
      </c>
      <c r="P115" s="315">
        <f t="shared" si="49"/>
        <v>0</v>
      </c>
      <c r="Q115" s="315">
        <f t="shared" si="49"/>
        <v>0</v>
      </c>
      <c r="R115" s="315">
        <f t="shared" si="49"/>
        <v>0</v>
      </c>
      <c r="S115" s="315">
        <f t="shared" si="49"/>
        <v>0</v>
      </c>
      <c r="T115" s="315">
        <f t="shared" si="49"/>
        <v>0</v>
      </c>
      <c r="U115" s="315">
        <f t="shared" si="49"/>
        <v>0</v>
      </c>
      <c r="W115" s="59" t="b">
        <f>G115=N115+O115+P115+Q115+R115+S115+T115+U115</f>
        <v>1</v>
      </c>
      <c r="Y115" s="59" t="b">
        <f>F115-H115=M115</f>
        <v>1</v>
      </c>
    </row>
    <row r="116" spans="1:25" s="59" customFormat="1" ht="18" thickBot="1">
      <c r="A116" s="740" t="s">
        <v>148</v>
      </c>
      <c r="B116" s="741"/>
      <c r="C116" s="401">
        <f aca="true" t="shared" si="50" ref="C116:T116">C46+C90+C105+C111+C115</f>
        <v>18</v>
      </c>
      <c r="D116" s="401">
        <f t="shared" si="50"/>
        <v>28</v>
      </c>
      <c r="E116" s="401">
        <f t="shared" si="50"/>
        <v>3</v>
      </c>
      <c r="F116" s="401">
        <f t="shared" si="50"/>
        <v>5400</v>
      </c>
      <c r="G116" s="401">
        <f t="shared" si="50"/>
        <v>180</v>
      </c>
      <c r="H116" s="401">
        <f t="shared" si="50"/>
        <v>576</v>
      </c>
      <c r="I116" s="401">
        <f t="shared" si="50"/>
        <v>222</v>
      </c>
      <c r="J116" s="401">
        <f t="shared" si="50"/>
        <v>254</v>
      </c>
      <c r="K116" s="401">
        <f t="shared" si="50"/>
        <v>70</v>
      </c>
      <c r="L116" s="401">
        <f t="shared" si="50"/>
        <v>30</v>
      </c>
      <c r="M116" s="401">
        <f t="shared" si="50"/>
        <v>4824</v>
      </c>
      <c r="N116" s="401">
        <f t="shared" si="50"/>
        <v>30</v>
      </c>
      <c r="O116" s="401">
        <f t="shared" si="50"/>
        <v>30</v>
      </c>
      <c r="P116" s="401">
        <f t="shared" si="50"/>
        <v>19</v>
      </c>
      <c r="Q116" s="401">
        <f t="shared" si="50"/>
        <v>19</v>
      </c>
      <c r="R116" s="401">
        <f t="shared" si="50"/>
        <v>21</v>
      </c>
      <c r="S116" s="401">
        <f t="shared" si="50"/>
        <v>17</v>
      </c>
      <c r="T116" s="401">
        <f t="shared" si="50"/>
        <v>23</v>
      </c>
      <c r="U116" s="401">
        <f>U46+U90+U105+U111+U115</f>
        <v>21</v>
      </c>
      <c r="W116" s="59" t="b">
        <f>G116=N116+O116+P116+Q116+R116+S116+T116+U116</f>
        <v>1</v>
      </c>
      <c r="Y116" s="59" t="b">
        <f>F116-H116=M116</f>
        <v>1</v>
      </c>
    </row>
    <row r="117" spans="1:37" s="214" customFormat="1" ht="30" customHeight="1">
      <c r="A117" s="742" t="s">
        <v>146</v>
      </c>
      <c r="B117" s="743"/>
      <c r="C117" s="116"/>
      <c r="D117" s="116"/>
      <c r="E117" s="116"/>
      <c r="F117" s="402"/>
      <c r="G117" s="116"/>
      <c r="H117" s="116"/>
      <c r="I117" s="116"/>
      <c r="J117" s="116"/>
      <c r="K117" s="116"/>
      <c r="L117" s="116"/>
      <c r="M117" s="116"/>
      <c r="N117" s="116"/>
      <c r="O117" s="116"/>
      <c r="U117" s="403"/>
      <c r="V117" s="59"/>
      <c r="W117" s="59"/>
      <c r="X117" s="59"/>
      <c r="Y117" s="59"/>
      <c r="AJ117" s="59"/>
      <c r="AK117" s="59"/>
    </row>
    <row r="118" spans="1:21" s="59" customFormat="1" ht="20.25" customHeight="1">
      <c r="A118" s="404" t="s">
        <v>342</v>
      </c>
      <c r="B118" s="405"/>
      <c r="C118" s="406"/>
      <c r="D118" s="406"/>
      <c r="E118" s="406"/>
      <c r="F118" s="406"/>
      <c r="G118" s="406"/>
      <c r="H118" s="406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407"/>
    </row>
    <row r="119" spans="1:21" s="59" customFormat="1" ht="20.25" customHeight="1" thickBot="1">
      <c r="A119" s="127" t="s">
        <v>84</v>
      </c>
      <c r="B119" s="128"/>
      <c r="C119" s="128"/>
      <c r="D119" s="128"/>
      <c r="E119" s="128"/>
      <c r="F119" s="128"/>
      <c r="G119" s="128"/>
      <c r="H119" s="128"/>
      <c r="U119" s="213"/>
    </row>
    <row r="120" spans="1:38" s="59" customFormat="1" ht="21.75" customHeight="1">
      <c r="A120" s="408" t="s">
        <v>77</v>
      </c>
      <c r="B120" s="409" t="s">
        <v>343</v>
      </c>
      <c r="C120" s="410" t="s">
        <v>312</v>
      </c>
      <c r="D120" s="411" t="s">
        <v>313</v>
      </c>
      <c r="E120" s="412"/>
      <c r="F120" s="413">
        <f>G120*30</f>
        <v>1200</v>
      </c>
      <c r="G120" s="414">
        <v>40</v>
      </c>
      <c r="H120" s="415">
        <f>I120+J120+K120+L120</f>
        <v>160</v>
      </c>
      <c r="I120" s="416"/>
      <c r="J120" s="416">
        <v>160</v>
      </c>
      <c r="K120" s="411"/>
      <c r="L120" s="412"/>
      <c r="M120" s="418">
        <f>F120-H120</f>
        <v>1040</v>
      </c>
      <c r="N120" s="419"/>
      <c r="O120" s="420"/>
      <c r="P120" s="415">
        <v>11</v>
      </c>
      <c r="Q120" s="421">
        <v>11</v>
      </c>
      <c r="R120" s="415">
        <v>6</v>
      </c>
      <c r="S120" s="421">
        <v>6</v>
      </c>
      <c r="T120" s="422">
        <v>3</v>
      </c>
      <c r="U120" s="421">
        <v>3</v>
      </c>
      <c r="W120" s="59" t="b">
        <f>G120=N120+O120+P120+Q120+R120+S120+T120+U120</f>
        <v>1</v>
      </c>
      <c r="X120" s="59" t="b">
        <f>G120*4=I120+J120+K120+L120</f>
        <v>1</v>
      </c>
      <c r="Y120" s="59" t="b">
        <f aca="true" t="shared" si="51" ref="Y120:Y126">F120-H120=M120</f>
        <v>1</v>
      </c>
      <c r="AA120" s="423">
        <f aca="true" t="shared" si="52" ref="AA120:AH123">N120*4</f>
        <v>0</v>
      </c>
      <c r="AB120" s="424">
        <f t="shared" si="52"/>
        <v>0</v>
      </c>
      <c r="AC120" s="425">
        <f t="shared" si="52"/>
        <v>44</v>
      </c>
      <c r="AD120" s="425">
        <f t="shared" si="52"/>
        <v>44</v>
      </c>
      <c r="AE120" s="425">
        <f t="shared" si="52"/>
        <v>24</v>
      </c>
      <c r="AF120" s="425">
        <f t="shared" si="52"/>
        <v>24</v>
      </c>
      <c r="AG120" s="425">
        <f t="shared" si="52"/>
        <v>12</v>
      </c>
      <c r="AH120" s="425">
        <f t="shared" si="52"/>
        <v>12</v>
      </c>
      <c r="AI120" s="426" t="b">
        <f>AA120+AB120+AC120+AD120+AE120+AF120+AG120+AH120=H120</f>
        <v>1</v>
      </c>
      <c r="AJ120" s="59">
        <f t="shared" si="46"/>
        <v>160</v>
      </c>
      <c r="AK120" s="59" t="b">
        <f>AJ120=H120</f>
        <v>1</v>
      </c>
      <c r="AL120" s="237"/>
    </row>
    <row r="121" spans="1:38" s="59" customFormat="1" ht="20.25" customHeight="1">
      <c r="A121" s="427" t="s">
        <v>248</v>
      </c>
      <c r="B121" s="428" t="s">
        <v>314</v>
      </c>
      <c r="C121" s="429"/>
      <c r="D121" s="430" t="s">
        <v>266</v>
      </c>
      <c r="E121" s="431"/>
      <c r="F121" s="432">
        <f>G121*30</f>
        <v>180</v>
      </c>
      <c r="G121" s="433">
        <v>6</v>
      </c>
      <c r="H121" s="434">
        <f>I121+J121+K121+L121</f>
        <v>24</v>
      </c>
      <c r="I121" s="435"/>
      <c r="J121" s="435">
        <v>24</v>
      </c>
      <c r="K121" s="435"/>
      <c r="L121" s="436"/>
      <c r="M121" s="438">
        <f>F121-H121</f>
        <v>156</v>
      </c>
      <c r="N121" s="439"/>
      <c r="O121" s="436"/>
      <c r="P121" s="440"/>
      <c r="Q121" s="441"/>
      <c r="R121" s="440">
        <v>1</v>
      </c>
      <c r="S121" s="441">
        <v>1</v>
      </c>
      <c r="T121" s="442">
        <v>4</v>
      </c>
      <c r="U121" s="441"/>
      <c r="W121" s="59" t="b">
        <f>G121=N121+O121+P121+Q121+R121+S121+T121+U121</f>
        <v>1</v>
      </c>
      <c r="X121" s="59" t="b">
        <f>G121*4=I121+J121+K121+L121</f>
        <v>1</v>
      </c>
      <c r="Y121" s="59" t="b">
        <f t="shared" si="51"/>
        <v>1</v>
      </c>
      <c r="AA121" s="127">
        <f t="shared" si="52"/>
        <v>0</v>
      </c>
      <c r="AB121" s="116">
        <f t="shared" si="52"/>
        <v>0</v>
      </c>
      <c r="AC121" s="116">
        <f t="shared" si="52"/>
        <v>0</v>
      </c>
      <c r="AD121" s="116">
        <f t="shared" si="52"/>
        <v>0</v>
      </c>
      <c r="AE121" s="443">
        <f t="shared" si="52"/>
        <v>4</v>
      </c>
      <c r="AF121" s="443">
        <f t="shared" si="52"/>
        <v>4</v>
      </c>
      <c r="AG121" s="443">
        <f t="shared" si="52"/>
        <v>16</v>
      </c>
      <c r="AH121" s="443">
        <f t="shared" si="52"/>
        <v>0</v>
      </c>
      <c r="AI121" s="366" t="b">
        <f>AA121+AB121+AC121+AD121+AE121+AF121+AG121+AH121=H121</f>
        <v>1</v>
      </c>
      <c r="AJ121" s="59">
        <f t="shared" si="46"/>
        <v>24</v>
      </c>
      <c r="AK121" s="59" t="b">
        <f>AJ121=H121</f>
        <v>1</v>
      </c>
      <c r="AL121" s="237"/>
    </row>
    <row r="122" spans="1:37" s="59" customFormat="1" ht="20.25" customHeight="1">
      <c r="A122" s="427" t="s">
        <v>249</v>
      </c>
      <c r="B122" s="444" t="s">
        <v>345</v>
      </c>
      <c r="C122" s="445"/>
      <c r="D122" s="446">
        <v>5.6</v>
      </c>
      <c r="E122" s="447"/>
      <c r="F122" s="432">
        <f>G122*30</f>
        <v>120</v>
      </c>
      <c r="G122" s="448">
        <v>4</v>
      </c>
      <c r="H122" s="434">
        <f>I122+J122+K122+L122</f>
        <v>16</v>
      </c>
      <c r="I122" s="449">
        <v>4</v>
      </c>
      <c r="J122" s="449">
        <v>12</v>
      </c>
      <c r="K122" s="446"/>
      <c r="L122" s="447"/>
      <c r="M122" s="438">
        <f>F122-H122</f>
        <v>104</v>
      </c>
      <c r="N122" s="450"/>
      <c r="O122" s="451"/>
      <c r="P122" s="450"/>
      <c r="Q122" s="451"/>
      <c r="R122" s="450">
        <v>2</v>
      </c>
      <c r="S122" s="451">
        <v>2</v>
      </c>
      <c r="T122" s="452"/>
      <c r="U122" s="453"/>
      <c r="W122" s="59" t="b">
        <f>G122=N122+O122+P122+Q122+R122+S122+T122+U122</f>
        <v>1</v>
      </c>
      <c r="X122" s="59" t="b">
        <f>G122*4=I122+J122+K122+L122</f>
        <v>1</v>
      </c>
      <c r="Y122" s="59" t="b">
        <f t="shared" si="51"/>
        <v>1</v>
      </c>
      <c r="AA122" s="127">
        <f t="shared" si="52"/>
        <v>0</v>
      </c>
      <c r="AB122" s="116">
        <f t="shared" si="52"/>
        <v>0</v>
      </c>
      <c r="AC122" s="116">
        <f t="shared" si="52"/>
        <v>0</v>
      </c>
      <c r="AD122" s="116">
        <f t="shared" si="52"/>
        <v>0</v>
      </c>
      <c r="AE122" s="116">
        <f t="shared" si="52"/>
        <v>8</v>
      </c>
      <c r="AF122" s="116">
        <f t="shared" si="52"/>
        <v>8</v>
      </c>
      <c r="AG122" s="116">
        <f t="shared" si="52"/>
        <v>0</v>
      </c>
      <c r="AH122" s="116">
        <f t="shared" si="52"/>
        <v>0</v>
      </c>
      <c r="AI122" s="366" t="b">
        <f>AA122+AB122+AC122+AD122+AE122+AF122+AG122+AH122=H122</f>
        <v>1</v>
      </c>
      <c r="AJ122" s="59">
        <f t="shared" si="46"/>
        <v>16</v>
      </c>
      <c r="AK122" s="59" t="b">
        <f>AJ122=H122</f>
        <v>1</v>
      </c>
    </row>
    <row r="123" spans="1:37" s="59" customFormat="1" ht="20.25" customHeight="1" thickBot="1">
      <c r="A123" s="454" t="s">
        <v>78</v>
      </c>
      <c r="B123" s="455" t="s">
        <v>315</v>
      </c>
      <c r="C123" s="456"/>
      <c r="D123" s="457">
        <v>6</v>
      </c>
      <c r="E123" s="458"/>
      <c r="F123" s="459">
        <f>G123*30</f>
        <v>120</v>
      </c>
      <c r="G123" s="460">
        <v>4</v>
      </c>
      <c r="H123" s="461">
        <f>I123+J123+K123+L123</f>
        <v>16</v>
      </c>
      <c r="I123" s="462">
        <v>4</v>
      </c>
      <c r="J123" s="462">
        <v>12</v>
      </c>
      <c r="K123" s="463"/>
      <c r="L123" s="458"/>
      <c r="M123" s="465">
        <f>F123-H123</f>
        <v>104</v>
      </c>
      <c r="N123" s="466"/>
      <c r="O123" s="467"/>
      <c r="P123" s="466"/>
      <c r="Q123" s="467"/>
      <c r="R123" s="466"/>
      <c r="S123" s="467">
        <v>4</v>
      </c>
      <c r="T123" s="468"/>
      <c r="U123" s="469"/>
      <c r="W123" s="59" t="b">
        <f>G123=N123+O123+P123+Q123+R123+S123+T123+U123</f>
        <v>1</v>
      </c>
      <c r="X123" s="59" t="b">
        <f>G123*4=I123+J123+K123+L123</f>
        <v>1</v>
      </c>
      <c r="Y123" s="59" t="b">
        <f t="shared" si="51"/>
        <v>1</v>
      </c>
      <c r="AA123" s="127">
        <f t="shared" si="52"/>
        <v>0</v>
      </c>
      <c r="AB123" s="116">
        <f t="shared" si="52"/>
        <v>0</v>
      </c>
      <c r="AC123" s="116">
        <f t="shared" si="52"/>
        <v>0</v>
      </c>
      <c r="AD123" s="116">
        <f t="shared" si="52"/>
        <v>0</v>
      </c>
      <c r="AE123" s="116">
        <f t="shared" si="52"/>
        <v>0</v>
      </c>
      <c r="AF123" s="116">
        <f t="shared" si="52"/>
        <v>16</v>
      </c>
      <c r="AG123" s="116">
        <f t="shared" si="52"/>
        <v>0</v>
      </c>
      <c r="AH123" s="116">
        <f t="shared" si="52"/>
        <v>0</v>
      </c>
      <c r="AI123" s="366" t="b">
        <f>AA123+AB123+AC123+AD123+AE123+AF123+AG123+AH123=H123</f>
        <v>1</v>
      </c>
      <c r="AJ123" s="59">
        <f t="shared" si="46"/>
        <v>16</v>
      </c>
      <c r="AK123" s="59" t="b">
        <f>AJ123=H123</f>
        <v>1</v>
      </c>
    </row>
    <row r="124" spans="1:37" s="131" customFormat="1" ht="20.25" customHeight="1" thickBot="1">
      <c r="A124" s="127" t="s">
        <v>117</v>
      </c>
      <c r="B124" s="128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30"/>
      <c r="V124" s="59"/>
      <c r="W124" s="59"/>
      <c r="X124" s="59"/>
      <c r="Y124" s="59"/>
      <c r="AA124" s="470"/>
      <c r="AI124" s="471"/>
      <c r="AJ124" s="59"/>
      <c r="AK124" s="59"/>
    </row>
    <row r="125" spans="1:37" s="62" customFormat="1" ht="18" customHeight="1" thickBot="1">
      <c r="A125" s="135" t="s">
        <v>85</v>
      </c>
      <c r="B125" s="136" t="s">
        <v>316</v>
      </c>
      <c r="C125" s="137"/>
      <c r="D125" s="133">
        <v>8</v>
      </c>
      <c r="E125" s="138"/>
      <c r="F125" s="132">
        <f>G125*30</f>
        <v>180</v>
      </c>
      <c r="G125" s="139">
        <v>6</v>
      </c>
      <c r="H125" s="134"/>
      <c r="I125" s="133"/>
      <c r="J125" s="133"/>
      <c r="K125" s="133"/>
      <c r="L125" s="133"/>
      <c r="M125" s="123">
        <f>F125-H125</f>
        <v>180</v>
      </c>
      <c r="N125" s="140"/>
      <c r="O125" s="139"/>
      <c r="P125" s="140"/>
      <c r="Q125" s="139"/>
      <c r="R125" s="134"/>
      <c r="S125" s="138"/>
      <c r="T125" s="134"/>
      <c r="U125" s="138">
        <v>6</v>
      </c>
      <c r="V125" s="59"/>
      <c r="W125" s="59" t="b">
        <f>G125=N125+O125+P125+Q125+R125+S125+T125+U125</f>
        <v>1</v>
      </c>
      <c r="X125" s="59"/>
      <c r="Y125" s="59" t="b">
        <f t="shared" si="51"/>
        <v>1</v>
      </c>
      <c r="AA125" s="472"/>
      <c r="AB125" s="473"/>
      <c r="AC125" s="473"/>
      <c r="AD125" s="473"/>
      <c r="AE125" s="473"/>
      <c r="AF125" s="473"/>
      <c r="AG125" s="473"/>
      <c r="AH125" s="473"/>
      <c r="AI125" s="474"/>
      <c r="AJ125" s="59"/>
      <c r="AK125" s="59"/>
    </row>
    <row r="126" spans="1:37" s="59" customFormat="1" ht="18" customHeight="1" thickBot="1">
      <c r="A126" s="740" t="s">
        <v>149</v>
      </c>
      <c r="B126" s="741"/>
      <c r="C126" s="401">
        <v>3</v>
      </c>
      <c r="D126" s="401">
        <v>10</v>
      </c>
      <c r="E126" s="401">
        <v>0</v>
      </c>
      <c r="F126" s="401">
        <f>SUM(F120:F125)</f>
        <v>1800</v>
      </c>
      <c r="G126" s="401">
        <f aca="true" t="shared" si="53" ref="G126:U126">SUM(G120:G125)</f>
        <v>60</v>
      </c>
      <c r="H126" s="401">
        <f t="shared" si="53"/>
        <v>216</v>
      </c>
      <c r="I126" s="401">
        <f t="shared" si="53"/>
        <v>8</v>
      </c>
      <c r="J126" s="401">
        <f t="shared" si="53"/>
        <v>208</v>
      </c>
      <c r="K126" s="401">
        <f t="shared" si="53"/>
        <v>0</v>
      </c>
      <c r="L126" s="401">
        <f t="shared" si="53"/>
        <v>0</v>
      </c>
      <c r="M126" s="401">
        <f t="shared" si="53"/>
        <v>1584</v>
      </c>
      <c r="N126" s="401">
        <f t="shared" si="53"/>
        <v>0</v>
      </c>
      <c r="O126" s="401">
        <f t="shared" si="53"/>
        <v>0</v>
      </c>
      <c r="P126" s="401">
        <f t="shared" si="53"/>
        <v>11</v>
      </c>
      <c r="Q126" s="401">
        <f t="shared" si="53"/>
        <v>11</v>
      </c>
      <c r="R126" s="401">
        <f t="shared" si="53"/>
        <v>9</v>
      </c>
      <c r="S126" s="401">
        <f t="shared" si="53"/>
        <v>13</v>
      </c>
      <c r="T126" s="401">
        <f t="shared" si="53"/>
        <v>7</v>
      </c>
      <c r="U126" s="401">
        <f t="shared" si="53"/>
        <v>9</v>
      </c>
      <c r="W126" s="59" t="b">
        <f>G126=N126+O126+P126+Q126+R126+S126+T126+U126</f>
        <v>1</v>
      </c>
      <c r="Y126" s="59" t="b">
        <f t="shared" si="51"/>
        <v>1</v>
      </c>
      <c r="AJ126" s="273">
        <f>SUM(AJ120:AJ125)</f>
        <v>216</v>
      </c>
      <c r="AK126" s="59" t="b">
        <f>AJ126=H126</f>
        <v>1</v>
      </c>
    </row>
    <row r="127" spans="1:21" s="59" customFormat="1" ht="18">
      <c r="A127" s="209"/>
      <c r="B127" s="475"/>
      <c r="C127" s="475"/>
      <c r="D127" s="475"/>
      <c r="E127" s="475"/>
      <c r="F127" s="475"/>
      <c r="G127" s="475"/>
      <c r="H127" s="475"/>
      <c r="U127" s="213"/>
    </row>
    <row r="128" spans="1:37" s="478" customFormat="1" ht="22.5" customHeight="1">
      <c r="A128" s="744" t="s">
        <v>355</v>
      </c>
      <c r="B128" s="745"/>
      <c r="C128" s="745"/>
      <c r="D128" s="745"/>
      <c r="E128" s="745"/>
      <c r="F128" s="745"/>
      <c r="G128" s="745"/>
      <c r="H128" s="745"/>
      <c r="I128" s="476"/>
      <c r="J128" s="476"/>
      <c r="K128" s="476"/>
      <c r="L128" s="476"/>
      <c r="M128" s="476"/>
      <c r="N128" s="476"/>
      <c r="O128" s="476"/>
      <c r="P128" s="476"/>
      <c r="Q128" s="476"/>
      <c r="R128" s="476"/>
      <c r="S128" s="476"/>
      <c r="T128" s="476"/>
      <c r="U128" s="477"/>
      <c r="V128" s="59"/>
      <c r="W128" s="59"/>
      <c r="X128" s="59"/>
      <c r="Y128" s="59"/>
      <c r="AJ128" s="59"/>
      <c r="AK128" s="59"/>
    </row>
    <row r="129" spans="1:21" s="59" customFormat="1" ht="18" thickBot="1">
      <c r="A129" s="746" t="s">
        <v>118</v>
      </c>
      <c r="B129" s="747"/>
      <c r="C129" s="747"/>
      <c r="D129" s="747"/>
      <c r="E129" s="747"/>
      <c r="F129" s="747"/>
      <c r="G129" s="747"/>
      <c r="H129" s="747"/>
      <c r="P129" s="479"/>
      <c r="Q129" s="479"/>
      <c r="R129" s="479"/>
      <c r="S129" s="479"/>
      <c r="T129" s="479"/>
      <c r="U129" s="480"/>
    </row>
    <row r="130" spans="1:37" s="59" customFormat="1" ht="18" customHeight="1">
      <c r="A130" s="215" t="s">
        <v>79</v>
      </c>
      <c r="B130" s="216" t="s">
        <v>181</v>
      </c>
      <c r="C130" s="220"/>
      <c r="D130" s="578" t="s">
        <v>362</v>
      </c>
      <c r="E130" s="579"/>
      <c r="F130" s="220">
        <f>SUM(F131:F135)</f>
        <v>600</v>
      </c>
      <c r="G130" s="221">
        <f aca="true" t="shared" si="54" ref="G130:M130">SUM(G131:G135)</f>
        <v>20</v>
      </c>
      <c r="H130" s="220">
        <f t="shared" si="54"/>
        <v>80</v>
      </c>
      <c r="I130" s="218">
        <f t="shared" si="54"/>
        <v>20</v>
      </c>
      <c r="J130" s="218">
        <f t="shared" si="54"/>
        <v>10</v>
      </c>
      <c r="K130" s="218">
        <f t="shared" si="54"/>
        <v>50</v>
      </c>
      <c r="L130" s="221">
        <f t="shared" si="54"/>
        <v>0</v>
      </c>
      <c r="M130" s="222">
        <f t="shared" si="54"/>
        <v>520</v>
      </c>
      <c r="N130" s="220"/>
      <c r="O130" s="221"/>
      <c r="P130" s="220">
        <f aca="true" t="shared" si="55" ref="P130:U130">SUM(P131:P135)</f>
        <v>4</v>
      </c>
      <c r="Q130" s="221">
        <f t="shared" si="55"/>
        <v>4</v>
      </c>
      <c r="R130" s="220">
        <f t="shared" si="55"/>
        <v>4</v>
      </c>
      <c r="S130" s="221">
        <f t="shared" si="55"/>
        <v>4</v>
      </c>
      <c r="T130" s="220">
        <f t="shared" si="55"/>
        <v>4</v>
      </c>
      <c r="U130" s="221">
        <f t="shared" si="55"/>
        <v>0</v>
      </c>
      <c r="W130" s="59" t="b">
        <f aca="true" t="shared" si="56" ref="W130:W142">G130=N130+O130+P130+Q130+R130+S130+T130+U130</f>
        <v>1</v>
      </c>
      <c r="X130" s="59" t="b">
        <f aca="true" t="shared" si="57" ref="X130:X145">G130*4=I130+J130+K130+L130</f>
        <v>1</v>
      </c>
      <c r="Y130" s="59" t="b">
        <f aca="true" t="shared" si="58" ref="Y130:Y145">F130-H130=M130</f>
        <v>1</v>
      </c>
      <c r="AA130" s="423">
        <f aca="true" t="shared" si="59" ref="AA130:AH142">N130*4</f>
        <v>0</v>
      </c>
      <c r="AB130" s="424">
        <f t="shared" si="59"/>
        <v>0</v>
      </c>
      <c r="AC130" s="424">
        <f t="shared" si="59"/>
        <v>16</v>
      </c>
      <c r="AD130" s="424">
        <f t="shared" si="59"/>
        <v>16</v>
      </c>
      <c r="AE130" s="424">
        <f t="shared" si="59"/>
        <v>16</v>
      </c>
      <c r="AF130" s="424">
        <f t="shared" si="59"/>
        <v>16</v>
      </c>
      <c r="AG130" s="424">
        <f t="shared" si="59"/>
        <v>16</v>
      </c>
      <c r="AH130" s="424">
        <f t="shared" si="59"/>
        <v>0</v>
      </c>
      <c r="AI130" s="426" t="b">
        <f aca="true" t="shared" si="60" ref="AI130:AI137">AA130+AB130+AC130+AD130+AE130+AF130+AG130+AH130=H130</f>
        <v>1</v>
      </c>
      <c r="AJ130" s="59">
        <f t="shared" si="46"/>
        <v>80</v>
      </c>
      <c r="AK130" s="59" t="b">
        <f aca="true" t="shared" si="61" ref="AK130:AK142">AJ130=H130</f>
        <v>1</v>
      </c>
    </row>
    <row r="131" spans="1:37" s="105" customFormat="1" ht="18" customHeight="1">
      <c r="A131" s="141"/>
      <c r="B131" s="226" t="s">
        <v>182</v>
      </c>
      <c r="C131" s="106"/>
      <c r="D131" s="107"/>
      <c r="E131" s="111"/>
      <c r="F131" s="324">
        <f aca="true" t="shared" si="62" ref="F131:F142">G131*30</f>
        <v>120</v>
      </c>
      <c r="G131" s="325">
        <v>4</v>
      </c>
      <c r="H131" s="231">
        <f>I131+J131+K131+L131</f>
        <v>16</v>
      </c>
      <c r="I131" s="232">
        <v>4</v>
      </c>
      <c r="J131" s="232">
        <v>2</v>
      </c>
      <c r="K131" s="233">
        <v>10</v>
      </c>
      <c r="L131" s="230"/>
      <c r="M131" s="234">
        <f>F131-H131</f>
        <v>104</v>
      </c>
      <c r="N131" s="481"/>
      <c r="O131" s="482"/>
      <c r="P131" s="229">
        <v>4</v>
      </c>
      <c r="Q131" s="230"/>
      <c r="R131" s="229"/>
      <c r="S131" s="230"/>
      <c r="T131" s="229"/>
      <c r="U131" s="71"/>
      <c r="V131" s="59"/>
      <c r="W131" s="59" t="b">
        <f t="shared" si="56"/>
        <v>1</v>
      </c>
      <c r="X131" s="59" t="b">
        <f t="shared" si="57"/>
        <v>1</v>
      </c>
      <c r="Y131" s="59" t="b">
        <f t="shared" si="58"/>
        <v>1</v>
      </c>
      <c r="AA131" s="483">
        <f t="shared" si="59"/>
        <v>0</v>
      </c>
      <c r="AB131" s="282">
        <f t="shared" si="59"/>
        <v>0</v>
      </c>
      <c r="AC131" s="282">
        <f t="shared" si="59"/>
        <v>16</v>
      </c>
      <c r="AD131" s="282">
        <f t="shared" si="59"/>
        <v>0</v>
      </c>
      <c r="AE131" s="282">
        <f t="shared" si="59"/>
        <v>0</v>
      </c>
      <c r="AF131" s="282">
        <f t="shared" si="59"/>
        <v>0</v>
      </c>
      <c r="AG131" s="282">
        <f t="shared" si="59"/>
        <v>0</v>
      </c>
      <c r="AH131" s="282">
        <f t="shared" si="59"/>
        <v>0</v>
      </c>
      <c r="AI131" s="484" t="b">
        <f t="shared" si="60"/>
        <v>1</v>
      </c>
      <c r="AJ131" s="59">
        <f t="shared" si="46"/>
        <v>16</v>
      </c>
      <c r="AK131" s="59" t="b">
        <f t="shared" si="61"/>
        <v>1</v>
      </c>
    </row>
    <row r="132" spans="1:37" s="105" customFormat="1" ht="18" customHeight="1">
      <c r="A132" s="142"/>
      <c r="B132" s="226" t="s">
        <v>183</v>
      </c>
      <c r="C132" s="106"/>
      <c r="D132" s="107"/>
      <c r="E132" s="111"/>
      <c r="F132" s="324">
        <f t="shared" si="62"/>
        <v>120</v>
      </c>
      <c r="G132" s="325">
        <v>4</v>
      </c>
      <c r="H132" s="231">
        <f>I132+J132+K132+L132</f>
        <v>16</v>
      </c>
      <c r="I132" s="232">
        <v>4</v>
      </c>
      <c r="J132" s="232">
        <v>2</v>
      </c>
      <c r="K132" s="233">
        <v>10</v>
      </c>
      <c r="L132" s="230"/>
      <c r="M132" s="234">
        <f>F132-H132</f>
        <v>104</v>
      </c>
      <c r="N132" s="481"/>
      <c r="O132" s="482"/>
      <c r="P132" s="229"/>
      <c r="Q132" s="230">
        <v>4</v>
      </c>
      <c r="R132" s="229"/>
      <c r="S132" s="230"/>
      <c r="T132" s="229"/>
      <c r="U132" s="71"/>
      <c r="V132" s="59"/>
      <c r="W132" s="59" t="b">
        <f t="shared" si="56"/>
        <v>1</v>
      </c>
      <c r="X132" s="59" t="b">
        <f t="shared" si="57"/>
        <v>1</v>
      </c>
      <c r="Y132" s="59" t="b">
        <f t="shared" si="58"/>
        <v>1</v>
      </c>
      <c r="AA132" s="483">
        <f t="shared" si="59"/>
        <v>0</v>
      </c>
      <c r="AB132" s="282">
        <f t="shared" si="59"/>
        <v>0</v>
      </c>
      <c r="AC132" s="282">
        <f t="shared" si="59"/>
        <v>0</v>
      </c>
      <c r="AD132" s="282">
        <f t="shared" si="59"/>
        <v>16</v>
      </c>
      <c r="AE132" s="282">
        <f t="shared" si="59"/>
        <v>0</v>
      </c>
      <c r="AF132" s="282">
        <f t="shared" si="59"/>
        <v>0</v>
      </c>
      <c r="AG132" s="282">
        <f t="shared" si="59"/>
        <v>0</v>
      </c>
      <c r="AH132" s="282">
        <f t="shared" si="59"/>
        <v>0</v>
      </c>
      <c r="AI132" s="484" t="b">
        <f t="shared" si="60"/>
        <v>1</v>
      </c>
      <c r="AJ132" s="59">
        <f t="shared" si="46"/>
        <v>16</v>
      </c>
      <c r="AK132" s="59" t="b">
        <f t="shared" si="61"/>
        <v>1</v>
      </c>
    </row>
    <row r="133" spans="1:37" s="105" customFormat="1" ht="18" customHeight="1">
      <c r="A133" s="142"/>
      <c r="B133" s="226" t="s">
        <v>184</v>
      </c>
      <c r="C133" s="106"/>
      <c r="D133" s="107"/>
      <c r="E133" s="111"/>
      <c r="F133" s="324">
        <f t="shared" si="62"/>
        <v>120</v>
      </c>
      <c r="G133" s="325">
        <v>4</v>
      </c>
      <c r="H133" s="231">
        <f>I133+J133+K133+L133</f>
        <v>16</v>
      </c>
      <c r="I133" s="232">
        <v>4</v>
      </c>
      <c r="J133" s="232">
        <v>2</v>
      </c>
      <c r="K133" s="233">
        <v>10</v>
      </c>
      <c r="L133" s="230"/>
      <c r="M133" s="234">
        <f>F133-H133</f>
        <v>104</v>
      </c>
      <c r="N133" s="481"/>
      <c r="O133" s="482"/>
      <c r="P133" s="229"/>
      <c r="Q133" s="230"/>
      <c r="R133" s="229">
        <v>4</v>
      </c>
      <c r="S133" s="230"/>
      <c r="T133" s="229"/>
      <c r="U133" s="71"/>
      <c r="V133" s="59"/>
      <c r="W133" s="59" t="b">
        <f t="shared" si="56"/>
        <v>1</v>
      </c>
      <c r="X133" s="59" t="b">
        <f t="shared" si="57"/>
        <v>1</v>
      </c>
      <c r="Y133" s="59" t="b">
        <f t="shared" si="58"/>
        <v>1</v>
      </c>
      <c r="AA133" s="483">
        <f t="shared" si="59"/>
        <v>0</v>
      </c>
      <c r="AB133" s="282">
        <f t="shared" si="59"/>
        <v>0</v>
      </c>
      <c r="AC133" s="282">
        <f t="shared" si="59"/>
        <v>0</v>
      </c>
      <c r="AD133" s="282">
        <f t="shared" si="59"/>
        <v>0</v>
      </c>
      <c r="AE133" s="282">
        <f t="shared" si="59"/>
        <v>16</v>
      </c>
      <c r="AF133" s="282">
        <f t="shared" si="59"/>
        <v>0</v>
      </c>
      <c r="AG133" s="282">
        <f t="shared" si="59"/>
        <v>0</v>
      </c>
      <c r="AH133" s="282">
        <f t="shared" si="59"/>
        <v>0</v>
      </c>
      <c r="AI133" s="484" t="b">
        <f t="shared" si="60"/>
        <v>1</v>
      </c>
      <c r="AJ133" s="59">
        <f t="shared" si="46"/>
        <v>16</v>
      </c>
      <c r="AK133" s="59" t="b">
        <f t="shared" si="61"/>
        <v>1</v>
      </c>
    </row>
    <row r="134" spans="1:37" s="105" customFormat="1" ht="18" customHeight="1">
      <c r="A134" s="142"/>
      <c r="B134" s="226" t="s">
        <v>185</v>
      </c>
      <c r="C134" s="106"/>
      <c r="D134" s="107"/>
      <c r="E134" s="111"/>
      <c r="F134" s="324">
        <f t="shared" si="62"/>
        <v>120</v>
      </c>
      <c r="G134" s="325">
        <v>4</v>
      </c>
      <c r="H134" s="231">
        <f>I134+J134+K134+L134</f>
        <v>16</v>
      </c>
      <c r="I134" s="232">
        <v>4</v>
      </c>
      <c r="J134" s="232">
        <v>2</v>
      </c>
      <c r="K134" s="233">
        <v>10</v>
      </c>
      <c r="L134" s="230"/>
      <c r="M134" s="234">
        <f>F134-H134</f>
        <v>104</v>
      </c>
      <c r="N134" s="481"/>
      <c r="O134" s="482"/>
      <c r="P134" s="229"/>
      <c r="Q134" s="230"/>
      <c r="R134" s="229"/>
      <c r="S134" s="230">
        <v>4</v>
      </c>
      <c r="T134" s="229"/>
      <c r="U134" s="71"/>
      <c r="V134" s="59"/>
      <c r="W134" s="59" t="b">
        <f t="shared" si="56"/>
        <v>1</v>
      </c>
      <c r="X134" s="59" t="b">
        <f t="shared" si="57"/>
        <v>1</v>
      </c>
      <c r="Y134" s="59" t="b">
        <f t="shared" si="58"/>
        <v>1</v>
      </c>
      <c r="AA134" s="483">
        <f t="shared" si="59"/>
        <v>0</v>
      </c>
      <c r="AB134" s="282">
        <f t="shared" si="59"/>
        <v>0</v>
      </c>
      <c r="AC134" s="282">
        <f t="shared" si="59"/>
        <v>0</v>
      </c>
      <c r="AD134" s="282">
        <f t="shared" si="59"/>
        <v>0</v>
      </c>
      <c r="AE134" s="282">
        <f t="shared" si="59"/>
        <v>0</v>
      </c>
      <c r="AF134" s="282">
        <f t="shared" si="59"/>
        <v>16</v>
      </c>
      <c r="AG134" s="282">
        <f t="shared" si="59"/>
        <v>0</v>
      </c>
      <c r="AH134" s="282">
        <f t="shared" si="59"/>
        <v>0</v>
      </c>
      <c r="AI134" s="484" t="b">
        <f t="shared" si="60"/>
        <v>1</v>
      </c>
      <c r="AJ134" s="59">
        <f t="shared" si="46"/>
        <v>16</v>
      </c>
      <c r="AK134" s="59" t="b">
        <f t="shared" si="61"/>
        <v>1</v>
      </c>
    </row>
    <row r="135" spans="1:37" s="105" customFormat="1" ht="18" customHeight="1">
      <c r="A135" s="36"/>
      <c r="B135" s="226" t="s">
        <v>371</v>
      </c>
      <c r="C135" s="106"/>
      <c r="D135" s="107"/>
      <c r="E135" s="111"/>
      <c r="F135" s="324">
        <f t="shared" si="62"/>
        <v>120</v>
      </c>
      <c r="G135" s="325">
        <v>4</v>
      </c>
      <c r="H135" s="231">
        <f>I135+J135+K135+L135</f>
        <v>16</v>
      </c>
      <c r="I135" s="232">
        <v>4</v>
      </c>
      <c r="J135" s="232">
        <v>2</v>
      </c>
      <c r="K135" s="233">
        <v>10</v>
      </c>
      <c r="L135" s="230"/>
      <c r="M135" s="234">
        <f>F135-H135</f>
        <v>104</v>
      </c>
      <c r="N135" s="481"/>
      <c r="O135" s="482"/>
      <c r="P135" s="229"/>
      <c r="Q135" s="230"/>
      <c r="R135" s="229"/>
      <c r="S135" s="230"/>
      <c r="T135" s="229">
        <v>4</v>
      </c>
      <c r="U135" s="71"/>
      <c r="V135" s="59"/>
      <c r="W135" s="59" t="b">
        <f t="shared" si="56"/>
        <v>1</v>
      </c>
      <c r="X135" s="59" t="b">
        <f t="shared" si="57"/>
        <v>1</v>
      </c>
      <c r="Y135" s="59" t="b">
        <f t="shared" si="58"/>
        <v>1</v>
      </c>
      <c r="AA135" s="483">
        <f t="shared" si="59"/>
        <v>0</v>
      </c>
      <c r="AB135" s="282">
        <f t="shared" si="59"/>
        <v>0</v>
      </c>
      <c r="AC135" s="282">
        <f t="shared" si="59"/>
        <v>0</v>
      </c>
      <c r="AD135" s="282">
        <f t="shared" si="59"/>
        <v>0</v>
      </c>
      <c r="AE135" s="282">
        <f t="shared" si="59"/>
        <v>0</v>
      </c>
      <c r="AF135" s="282">
        <f t="shared" si="59"/>
        <v>0</v>
      </c>
      <c r="AG135" s="282">
        <f t="shared" si="59"/>
        <v>16</v>
      </c>
      <c r="AH135" s="282">
        <f t="shared" si="59"/>
        <v>0</v>
      </c>
      <c r="AI135" s="484" t="b">
        <f t="shared" si="60"/>
        <v>1</v>
      </c>
      <c r="AJ135" s="59">
        <f t="shared" si="46"/>
        <v>16</v>
      </c>
      <c r="AK135" s="59" t="b">
        <f t="shared" si="61"/>
        <v>1</v>
      </c>
    </row>
    <row r="136" spans="1:37" s="59" customFormat="1" ht="18" customHeight="1">
      <c r="A136" s="240" t="s">
        <v>80</v>
      </c>
      <c r="B136" s="241" t="s">
        <v>372</v>
      </c>
      <c r="C136" s="252">
        <v>6</v>
      </c>
      <c r="D136" s="322" t="s">
        <v>265</v>
      </c>
      <c r="E136" s="251"/>
      <c r="F136" s="245">
        <f>SUM(F137:F141)</f>
        <v>540</v>
      </c>
      <c r="G136" s="246">
        <f aca="true" t="shared" si="63" ref="G136:M136">SUM(G137:G141)</f>
        <v>18</v>
      </c>
      <c r="H136" s="245">
        <f t="shared" si="63"/>
        <v>72</v>
      </c>
      <c r="I136" s="243">
        <f t="shared" si="63"/>
        <v>14</v>
      </c>
      <c r="J136" s="243">
        <f t="shared" si="63"/>
        <v>12</v>
      </c>
      <c r="K136" s="243">
        <f t="shared" si="63"/>
        <v>46</v>
      </c>
      <c r="L136" s="246">
        <f t="shared" si="63"/>
        <v>0</v>
      </c>
      <c r="M136" s="255">
        <f t="shared" si="63"/>
        <v>468</v>
      </c>
      <c r="N136" s="245"/>
      <c r="O136" s="246"/>
      <c r="P136" s="245">
        <f aca="true" t="shared" si="64" ref="P136:U136">SUM(P137:P141)</f>
        <v>4</v>
      </c>
      <c r="Q136" s="246">
        <f t="shared" si="64"/>
        <v>4</v>
      </c>
      <c r="R136" s="245">
        <f t="shared" si="64"/>
        <v>3</v>
      </c>
      <c r="S136" s="246">
        <f t="shared" si="64"/>
        <v>7</v>
      </c>
      <c r="T136" s="245">
        <f t="shared" si="64"/>
        <v>0</v>
      </c>
      <c r="U136" s="246">
        <f t="shared" si="64"/>
        <v>0</v>
      </c>
      <c r="W136" s="59" t="b">
        <f t="shared" si="56"/>
        <v>1</v>
      </c>
      <c r="X136" s="59" t="b">
        <f t="shared" si="57"/>
        <v>1</v>
      </c>
      <c r="Y136" s="59" t="b">
        <f t="shared" si="58"/>
        <v>1</v>
      </c>
      <c r="AA136" s="127">
        <f t="shared" si="59"/>
        <v>0</v>
      </c>
      <c r="AB136" s="116">
        <f t="shared" si="59"/>
        <v>0</v>
      </c>
      <c r="AC136" s="116">
        <f t="shared" si="59"/>
        <v>16</v>
      </c>
      <c r="AD136" s="116">
        <f t="shared" si="59"/>
        <v>16</v>
      </c>
      <c r="AE136" s="116">
        <f t="shared" si="59"/>
        <v>12</v>
      </c>
      <c r="AF136" s="116">
        <f t="shared" si="59"/>
        <v>28</v>
      </c>
      <c r="AG136" s="116">
        <f t="shared" si="59"/>
        <v>0</v>
      </c>
      <c r="AH136" s="116">
        <f t="shared" si="59"/>
        <v>0</v>
      </c>
      <c r="AI136" s="366" t="b">
        <f t="shared" si="60"/>
        <v>1</v>
      </c>
      <c r="AJ136" s="59">
        <f t="shared" si="46"/>
        <v>72</v>
      </c>
      <c r="AK136" s="59" t="b">
        <f t="shared" si="61"/>
        <v>1</v>
      </c>
    </row>
    <row r="137" spans="1:37" s="105" customFormat="1" ht="18" customHeight="1">
      <c r="A137" s="141"/>
      <c r="B137" s="226" t="s">
        <v>373</v>
      </c>
      <c r="C137" s="106"/>
      <c r="D137" s="107"/>
      <c r="E137" s="111"/>
      <c r="F137" s="324">
        <f t="shared" si="62"/>
        <v>120</v>
      </c>
      <c r="G137" s="325">
        <v>4</v>
      </c>
      <c r="H137" s="231">
        <f aca="true" t="shared" si="65" ref="H137:H142">I137+J137+K137+L137</f>
        <v>16</v>
      </c>
      <c r="I137" s="232">
        <v>4</v>
      </c>
      <c r="J137" s="232">
        <v>2</v>
      </c>
      <c r="K137" s="233">
        <v>10</v>
      </c>
      <c r="L137" s="230"/>
      <c r="M137" s="234">
        <f aca="true" t="shared" si="66" ref="M137:M142">F137-H137</f>
        <v>104</v>
      </c>
      <c r="N137" s="481"/>
      <c r="O137" s="482"/>
      <c r="P137" s="229">
        <v>4</v>
      </c>
      <c r="Q137" s="230"/>
      <c r="R137" s="229"/>
      <c r="S137" s="230"/>
      <c r="T137" s="229"/>
      <c r="U137" s="71"/>
      <c r="V137" s="59"/>
      <c r="W137" s="59" t="b">
        <f t="shared" si="56"/>
        <v>1</v>
      </c>
      <c r="X137" s="59" t="b">
        <f t="shared" si="57"/>
        <v>1</v>
      </c>
      <c r="Y137" s="59" t="b">
        <f t="shared" si="58"/>
        <v>1</v>
      </c>
      <c r="AA137" s="483">
        <f t="shared" si="59"/>
        <v>0</v>
      </c>
      <c r="AB137" s="282">
        <f t="shared" si="59"/>
        <v>0</v>
      </c>
      <c r="AC137" s="282">
        <f t="shared" si="59"/>
        <v>16</v>
      </c>
      <c r="AD137" s="282">
        <f t="shared" si="59"/>
        <v>0</v>
      </c>
      <c r="AE137" s="282">
        <f t="shared" si="59"/>
        <v>0</v>
      </c>
      <c r="AF137" s="282">
        <f t="shared" si="59"/>
        <v>0</v>
      </c>
      <c r="AG137" s="282">
        <f t="shared" si="59"/>
        <v>0</v>
      </c>
      <c r="AH137" s="282">
        <f t="shared" si="59"/>
        <v>0</v>
      </c>
      <c r="AI137" s="485" t="b">
        <f t="shared" si="60"/>
        <v>1</v>
      </c>
      <c r="AJ137" s="59">
        <f t="shared" si="46"/>
        <v>16</v>
      </c>
      <c r="AK137" s="59" t="b">
        <f t="shared" si="61"/>
        <v>1</v>
      </c>
    </row>
    <row r="138" spans="1:37" s="105" customFormat="1" ht="18" customHeight="1">
      <c r="A138" s="142"/>
      <c r="B138" s="226" t="s">
        <v>374</v>
      </c>
      <c r="C138" s="106"/>
      <c r="D138" s="107"/>
      <c r="E138" s="111"/>
      <c r="F138" s="324">
        <f t="shared" si="62"/>
        <v>120</v>
      </c>
      <c r="G138" s="325">
        <v>4</v>
      </c>
      <c r="H138" s="231">
        <f t="shared" si="65"/>
        <v>16</v>
      </c>
      <c r="I138" s="232">
        <v>4</v>
      </c>
      <c r="J138" s="232">
        <v>2</v>
      </c>
      <c r="K138" s="233">
        <v>10</v>
      </c>
      <c r="L138" s="230"/>
      <c r="M138" s="234">
        <f t="shared" si="66"/>
        <v>104</v>
      </c>
      <c r="N138" s="481"/>
      <c r="O138" s="482"/>
      <c r="P138" s="229"/>
      <c r="Q138" s="230">
        <v>4</v>
      </c>
      <c r="R138" s="229"/>
      <c r="S138" s="230"/>
      <c r="T138" s="229"/>
      <c r="U138" s="71"/>
      <c r="V138" s="59"/>
      <c r="W138" s="59" t="b">
        <f t="shared" si="56"/>
        <v>1</v>
      </c>
      <c r="X138" s="59" t="b">
        <f t="shared" si="57"/>
        <v>1</v>
      </c>
      <c r="Y138" s="59" t="b">
        <f t="shared" si="58"/>
        <v>1</v>
      </c>
      <c r="AA138" s="483">
        <f t="shared" si="59"/>
        <v>0</v>
      </c>
      <c r="AB138" s="282">
        <f t="shared" si="59"/>
        <v>0</v>
      </c>
      <c r="AC138" s="282">
        <f t="shared" si="59"/>
        <v>0</v>
      </c>
      <c r="AD138" s="282">
        <f t="shared" si="59"/>
        <v>16</v>
      </c>
      <c r="AE138" s="282">
        <f t="shared" si="59"/>
        <v>0</v>
      </c>
      <c r="AF138" s="282">
        <f t="shared" si="59"/>
        <v>0</v>
      </c>
      <c r="AG138" s="282">
        <f t="shared" si="59"/>
        <v>0</v>
      </c>
      <c r="AH138" s="282">
        <f t="shared" si="59"/>
        <v>0</v>
      </c>
      <c r="AI138" s="485" t="b">
        <f>AA138+AB138+AC138+AD138+AE138+AF138+AG138+AH138=H138</f>
        <v>1</v>
      </c>
      <c r="AJ138" s="59">
        <f t="shared" si="46"/>
        <v>16</v>
      </c>
      <c r="AK138" s="59" t="b">
        <f t="shared" si="61"/>
        <v>1</v>
      </c>
    </row>
    <row r="139" spans="1:37" s="105" customFormat="1" ht="18" customHeight="1">
      <c r="A139" s="486"/>
      <c r="B139" s="226" t="s">
        <v>375</v>
      </c>
      <c r="C139" s="106"/>
      <c r="D139" s="107"/>
      <c r="E139" s="111"/>
      <c r="F139" s="229">
        <f t="shared" si="62"/>
        <v>90</v>
      </c>
      <c r="G139" s="230">
        <v>3</v>
      </c>
      <c r="H139" s="231">
        <f t="shared" si="65"/>
        <v>12</v>
      </c>
      <c r="I139" s="232">
        <v>2</v>
      </c>
      <c r="J139" s="232">
        <v>2</v>
      </c>
      <c r="K139" s="233">
        <v>8</v>
      </c>
      <c r="L139" s="230"/>
      <c r="M139" s="234">
        <f t="shared" si="66"/>
        <v>78</v>
      </c>
      <c r="N139" s="481"/>
      <c r="O139" s="482"/>
      <c r="P139" s="229"/>
      <c r="Q139" s="230"/>
      <c r="R139" s="229">
        <v>3</v>
      </c>
      <c r="S139" s="230"/>
      <c r="T139" s="229"/>
      <c r="U139" s="71"/>
      <c r="V139" s="59"/>
      <c r="W139" s="59" t="b">
        <f t="shared" si="56"/>
        <v>1</v>
      </c>
      <c r="X139" s="59" t="b">
        <f t="shared" si="57"/>
        <v>1</v>
      </c>
      <c r="Y139" s="59" t="b">
        <f t="shared" si="58"/>
        <v>1</v>
      </c>
      <c r="AA139" s="483">
        <f t="shared" si="59"/>
        <v>0</v>
      </c>
      <c r="AB139" s="282">
        <f t="shared" si="59"/>
        <v>0</v>
      </c>
      <c r="AC139" s="282">
        <f t="shared" si="59"/>
        <v>0</v>
      </c>
      <c r="AD139" s="282">
        <f t="shared" si="59"/>
        <v>0</v>
      </c>
      <c r="AE139" s="282">
        <f t="shared" si="59"/>
        <v>12</v>
      </c>
      <c r="AF139" s="282">
        <f t="shared" si="59"/>
        <v>0</v>
      </c>
      <c r="AG139" s="282">
        <f t="shared" si="59"/>
        <v>0</v>
      </c>
      <c r="AH139" s="282">
        <f t="shared" si="59"/>
        <v>0</v>
      </c>
      <c r="AI139" s="485" t="b">
        <f>AA139+AB139+AC139+AD139+AE139+AF139+AG139+AH139=H139</f>
        <v>1</v>
      </c>
      <c r="AJ139" s="59">
        <f t="shared" si="46"/>
        <v>12</v>
      </c>
      <c r="AK139" s="59" t="b">
        <f t="shared" si="61"/>
        <v>1</v>
      </c>
    </row>
    <row r="140" spans="1:37" s="105" customFormat="1" ht="18" customHeight="1">
      <c r="A140" s="486"/>
      <c r="B140" s="226" t="s">
        <v>376</v>
      </c>
      <c r="C140" s="106"/>
      <c r="D140" s="107"/>
      <c r="E140" s="111"/>
      <c r="F140" s="229">
        <f t="shared" si="62"/>
        <v>90</v>
      </c>
      <c r="G140" s="230">
        <v>3</v>
      </c>
      <c r="H140" s="231">
        <f t="shared" si="65"/>
        <v>12</v>
      </c>
      <c r="I140" s="232">
        <v>2</v>
      </c>
      <c r="J140" s="232">
        <v>2</v>
      </c>
      <c r="K140" s="233">
        <v>8</v>
      </c>
      <c r="L140" s="230"/>
      <c r="M140" s="234">
        <f t="shared" si="66"/>
        <v>78</v>
      </c>
      <c r="N140" s="481"/>
      <c r="O140" s="482"/>
      <c r="P140" s="229"/>
      <c r="Q140" s="230"/>
      <c r="R140" s="229"/>
      <c r="S140" s="230">
        <v>3</v>
      </c>
      <c r="T140" s="229"/>
      <c r="U140" s="71"/>
      <c r="V140" s="59"/>
      <c r="W140" s="59" t="b">
        <f t="shared" si="56"/>
        <v>1</v>
      </c>
      <c r="X140" s="59" t="b">
        <f t="shared" si="57"/>
        <v>1</v>
      </c>
      <c r="Y140" s="59" t="b">
        <f t="shared" si="58"/>
        <v>1</v>
      </c>
      <c r="AA140" s="483">
        <f t="shared" si="59"/>
        <v>0</v>
      </c>
      <c r="AB140" s="282">
        <f t="shared" si="59"/>
        <v>0</v>
      </c>
      <c r="AC140" s="282">
        <f t="shared" si="59"/>
        <v>0</v>
      </c>
      <c r="AD140" s="282">
        <f t="shared" si="59"/>
        <v>0</v>
      </c>
      <c r="AE140" s="282">
        <f t="shared" si="59"/>
        <v>0</v>
      </c>
      <c r="AF140" s="282">
        <f t="shared" si="59"/>
        <v>12</v>
      </c>
      <c r="AG140" s="282">
        <f t="shared" si="59"/>
        <v>0</v>
      </c>
      <c r="AH140" s="282">
        <f t="shared" si="59"/>
        <v>0</v>
      </c>
      <c r="AI140" s="485" t="b">
        <f>AA140+AB140+AC140+AD140+AE140+AF140+AG140+AH140=H140</f>
        <v>1</v>
      </c>
      <c r="AJ140" s="59">
        <f t="shared" si="46"/>
        <v>12</v>
      </c>
      <c r="AK140" s="59" t="b">
        <f t="shared" si="61"/>
        <v>1</v>
      </c>
    </row>
    <row r="141" spans="1:37" s="105" customFormat="1" ht="18" customHeight="1">
      <c r="A141" s="487"/>
      <c r="B141" s="226" t="s">
        <v>377</v>
      </c>
      <c r="C141" s="106"/>
      <c r="D141" s="107"/>
      <c r="E141" s="111"/>
      <c r="F141" s="229">
        <v>120</v>
      </c>
      <c r="G141" s="230">
        <v>4</v>
      </c>
      <c r="H141" s="231">
        <f t="shared" si="65"/>
        <v>16</v>
      </c>
      <c r="I141" s="232">
        <v>2</v>
      </c>
      <c r="J141" s="232">
        <v>4</v>
      </c>
      <c r="K141" s="233">
        <v>10</v>
      </c>
      <c r="L141" s="230"/>
      <c r="M141" s="234">
        <f t="shared" si="66"/>
        <v>104</v>
      </c>
      <c r="N141" s="481"/>
      <c r="O141" s="482"/>
      <c r="P141" s="229"/>
      <c r="Q141" s="230"/>
      <c r="R141" s="229"/>
      <c r="S141" s="230">
        <v>4</v>
      </c>
      <c r="T141" s="229"/>
      <c r="U141" s="71"/>
      <c r="V141" s="59"/>
      <c r="W141" s="59" t="b">
        <f t="shared" si="56"/>
        <v>1</v>
      </c>
      <c r="X141" s="59" t="b">
        <f t="shared" si="57"/>
        <v>1</v>
      </c>
      <c r="Y141" s="59" t="b">
        <f t="shared" si="58"/>
        <v>1</v>
      </c>
      <c r="AA141" s="483">
        <f t="shared" si="59"/>
        <v>0</v>
      </c>
      <c r="AB141" s="282">
        <f t="shared" si="59"/>
        <v>0</v>
      </c>
      <c r="AC141" s="282">
        <f t="shared" si="59"/>
        <v>0</v>
      </c>
      <c r="AD141" s="282">
        <f t="shared" si="59"/>
        <v>0</v>
      </c>
      <c r="AE141" s="282">
        <f t="shared" si="59"/>
        <v>0</v>
      </c>
      <c r="AF141" s="282">
        <f t="shared" si="59"/>
        <v>16</v>
      </c>
      <c r="AG141" s="282">
        <f t="shared" si="59"/>
        <v>0</v>
      </c>
      <c r="AH141" s="282">
        <f t="shared" si="59"/>
        <v>0</v>
      </c>
      <c r="AI141" s="485" t="b">
        <f>AA141+AB141+AC141+AD141+AE141+AF141+AG141+AH141=H141</f>
        <v>1</v>
      </c>
      <c r="AJ141" s="59">
        <f t="shared" si="46"/>
        <v>16</v>
      </c>
      <c r="AK141" s="59" t="b">
        <f t="shared" si="61"/>
        <v>1</v>
      </c>
    </row>
    <row r="142" spans="1:37" s="59" customFormat="1" ht="18" customHeight="1" thickBot="1">
      <c r="A142" s="260" t="s">
        <v>119</v>
      </c>
      <c r="B142" s="261" t="s">
        <v>186</v>
      </c>
      <c r="C142" s="310">
        <v>4.8</v>
      </c>
      <c r="D142" s="580" t="s">
        <v>266</v>
      </c>
      <c r="E142" s="311"/>
      <c r="F142" s="265">
        <f t="shared" si="62"/>
        <v>480</v>
      </c>
      <c r="G142" s="266">
        <v>16</v>
      </c>
      <c r="H142" s="265">
        <f t="shared" si="65"/>
        <v>64</v>
      </c>
      <c r="I142" s="263"/>
      <c r="J142" s="263">
        <v>64</v>
      </c>
      <c r="K142" s="263"/>
      <c r="L142" s="266"/>
      <c r="M142" s="581">
        <f t="shared" si="66"/>
        <v>416</v>
      </c>
      <c r="N142" s="265"/>
      <c r="O142" s="266"/>
      <c r="P142" s="265">
        <v>3</v>
      </c>
      <c r="Q142" s="266">
        <v>3</v>
      </c>
      <c r="R142" s="265">
        <v>2</v>
      </c>
      <c r="S142" s="266">
        <v>2</v>
      </c>
      <c r="T142" s="265">
        <v>3</v>
      </c>
      <c r="U142" s="266">
        <v>3</v>
      </c>
      <c r="W142" s="59" t="b">
        <f t="shared" si="56"/>
        <v>1</v>
      </c>
      <c r="X142" s="59" t="b">
        <f t="shared" si="57"/>
        <v>1</v>
      </c>
      <c r="Y142" s="59" t="b">
        <f t="shared" si="58"/>
        <v>1</v>
      </c>
      <c r="AA142" s="127">
        <f t="shared" si="59"/>
        <v>0</v>
      </c>
      <c r="AB142" s="116">
        <f t="shared" si="59"/>
        <v>0</v>
      </c>
      <c r="AC142" s="116">
        <f t="shared" si="59"/>
        <v>12</v>
      </c>
      <c r="AD142" s="116">
        <f t="shared" si="59"/>
        <v>12</v>
      </c>
      <c r="AE142" s="116">
        <f t="shared" si="59"/>
        <v>8</v>
      </c>
      <c r="AF142" s="116">
        <f t="shared" si="59"/>
        <v>8</v>
      </c>
      <c r="AG142" s="116">
        <f t="shared" si="59"/>
        <v>12</v>
      </c>
      <c r="AH142" s="116">
        <f t="shared" si="59"/>
        <v>12</v>
      </c>
      <c r="AI142" s="366" t="b">
        <f>AA142+AB142+AC142+AD142+AE142+AF142+AG142+AH142=H142</f>
        <v>1</v>
      </c>
      <c r="AJ142" s="59">
        <f t="shared" si="46"/>
        <v>64</v>
      </c>
      <c r="AK142" s="59" t="b">
        <f t="shared" si="61"/>
        <v>1</v>
      </c>
    </row>
    <row r="143" spans="1:37" s="131" customFormat="1" ht="18" thickBot="1">
      <c r="A143" s="144" t="s">
        <v>121</v>
      </c>
      <c r="B143" s="489"/>
      <c r="C143" s="490"/>
      <c r="D143" s="490"/>
      <c r="E143" s="490"/>
      <c r="F143" s="490"/>
      <c r="G143" s="490"/>
      <c r="H143" s="490"/>
      <c r="I143" s="490"/>
      <c r="J143" s="490"/>
      <c r="K143" s="490"/>
      <c r="L143" s="490"/>
      <c r="M143" s="490"/>
      <c r="N143" s="490"/>
      <c r="O143" s="490"/>
      <c r="P143" s="490"/>
      <c r="Q143" s="490"/>
      <c r="R143" s="490"/>
      <c r="S143" s="490"/>
      <c r="T143" s="490"/>
      <c r="U143" s="491"/>
      <c r="V143" s="59"/>
      <c r="W143" s="59"/>
      <c r="X143" s="59"/>
      <c r="Y143" s="59"/>
      <c r="AA143" s="470"/>
      <c r="AI143" s="471"/>
      <c r="AJ143" s="59"/>
      <c r="AK143" s="59"/>
    </row>
    <row r="144" spans="1:37" s="62" customFormat="1" ht="18" thickBot="1">
      <c r="A144" s="63" t="s">
        <v>120</v>
      </c>
      <c r="B144" s="492" t="s">
        <v>147</v>
      </c>
      <c r="C144" s="493"/>
      <c r="D144" s="494">
        <v>8</v>
      </c>
      <c r="E144" s="495"/>
      <c r="F144" s="132">
        <f>G144*30</f>
        <v>180</v>
      </c>
      <c r="G144" s="496">
        <v>6</v>
      </c>
      <c r="H144" s="497"/>
      <c r="I144" s="133"/>
      <c r="J144" s="133"/>
      <c r="K144" s="133"/>
      <c r="L144" s="133"/>
      <c r="M144" s="123">
        <f>F144-H144</f>
        <v>180</v>
      </c>
      <c r="N144" s="499"/>
      <c r="O144" s="500"/>
      <c r="P144" s="499"/>
      <c r="Q144" s="500"/>
      <c r="R144" s="497"/>
      <c r="S144" s="498"/>
      <c r="T144" s="134"/>
      <c r="U144" s="498">
        <v>6</v>
      </c>
      <c r="V144" s="59"/>
      <c r="W144" s="59" t="b">
        <f>G144=N144+O144+P144+Q144+R144+S144+T144+U144</f>
        <v>1</v>
      </c>
      <c r="X144" s="59" t="b">
        <f t="shared" si="57"/>
        <v>0</v>
      </c>
      <c r="Y144" s="59" t="b">
        <f t="shared" si="58"/>
        <v>1</v>
      </c>
      <c r="AA144" s="472"/>
      <c r="AB144" s="473"/>
      <c r="AC144" s="473"/>
      <c r="AD144" s="473"/>
      <c r="AE144" s="473"/>
      <c r="AF144" s="473"/>
      <c r="AG144" s="473"/>
      <c r="AH144" s="473"/>
      <c r="AI144" s="474"/>
      <c r="AJ144" s="59"/>
      <c r="AK144" s="59"/>
    </row>
    <row r="145" spans="1:37" s="59" customFormat="1" ht="18" thickBot="1">
      <c r="A145" s="740" t="s">
        <v>149</v>
      </c>
      <c r="B145" s="741"/>
      <c r="C145" s="401">
        <v>3</v>
      </c>
      <c r="D145" s="401">
        <v>12</v>
      </c>
      <c r="E145" s="401">
        <v>0</v>
      </c>
      <c r="F145" s="401">
        <f>SUM(F130,F136,F142,F144)</f>
        <v>1800</v>
      </c>
      <c r="G145" s="401">
        <f aca="true" t="shared" si="67" ref="G145:U145">SUM(G130,G136,G142,G144)</f>
        <v>60</v>
      </c>
      <c r="H145" s="401">
        <f t="shared" si="67"/>
        <v>216</v>
      </c>
      <c r="I145" s="401">
        <f t="shared" si="67"/>
        <v>34</v>
      </c>
      <c r="J145" s="401">
        <f t="shared" si="67"/>
        <v>86</v>
      </c>
      <c r="K145" s="401">
        <f t="shared" si="67"/>
        <v>96</v>
      </c>
      <c r="L145" s="401">
        <f t="shared" si="67"/>
        <v>0</v>
      </c>
      <c r="M145" s="401">
        <f t="shared" si="67"/>
        <v>1584</v>
      </c>
      <c r="N145" s="401">
        <f t="shared" si="67"/>
        <v>0</v>
      </c>
      <c r="O145" s="401">
        <f t="shared" si="67"/>
        <v>0</v>
      </c>
      <c r="P145" s="401">
        <f t="shared" si="67"/>
        <v>11</v>
      </c>
      <c r="Q145" s="401">
        <f t="shared" si="67"/>
        <v>11</v>
      </c>
      <c r="R145" s="401">
        <f t="shared" si="67"/>
        <v>9</v>
      </c>
      <c r="S145" s="401">
        <f t="shared" si="67"/>
        <v>13</v>
      </c>
      <c r="T145" s="401">
        <f t="shared" si="67"/>
        <v>7</v>
      </c>
      <c r="U145" s="401">
        <f t="shared" si="67"/>
        <v>9</v>
      </c>
      <c r="W145" s="59" t="b">
        <f>G145=N145+O145+P145+Q145+R145+S145+T145+U145</f>
        <v>1</v>
      </c>
      <c r="X145" s="59" t="b">
        <f t="shared" si="57"/>
        <v>0</v>
      </c>
      <c r="Y145" s="59" t="b">
        <f t="shared" si="58"/>
        <v>1</v>
      </c>
      <c r="AJ145" s="273">
        <f>AJ130+AJ136+AJ142</f>
        <v>216</v>
      </c>
      <c r="AK145" s="59" t="b">
        <f>AJ145=H145</f>
        <v>1</v>
      </c>
    </row>
    <row r="146" spans="1:37" s="116" customFormat="1" ht="21">
      <c r="A146" s="501"/>
      <c r="B146" s="69"/>
      <c r="C146" s="502"/>
      <c r="D146" s="502"/>
      <c r="E146" s="502"/>
      <c r="F146" s="502"/>
      <c r="G146" s="502"/>
      <c r="H146" s="503"/>
      <c r="I146" s="502"/>
      <c r="J146" s="502"/>
      <c r="K146" s="502"/>
      <c r="L146" s="502"/>
      <c r="M146" s="502"/>
      <c r="N146" s="502"/>
      <c r="O146" s="502"/>
      <c r="P146" s="502"/>
      <c r="Q146" s="502"/>
      <c r="R146" s="502"/>
      <c r="S146" s="502"/>
      <c r="T146" s="502"/>
      <c r="U146" s="504"/>
      <c r="V146" s="59"/>
      <c r="W146" s="59"/>
      <c r="X146" s="59"/>
      <c r="Y146" s="59"/>
      <c r="AJ146" s="59"/>
      <c r="AK146" s="59"/>
    </row>
    <row r="147" spans="1:37" s="478" customFormat="1" ht="21" customHeight="1">
      <c r="A147" s="748" t="s">
        <v>367</v>
      </c>
      <c r="B147" s="749"/>
      <c r="C147" s="749"/>
      <c r="D147" s="749"/>
      <c r="E147" s="749"/>
      <c r="F147" s="749"/>
      <c r="G147" s="749"/>
      <c r="H147" s="749"/>
      <c r="I147" s="634"/>
      <c r="J147" s="476"/>
      <c r="K147" s="476"/>
      <c r="L147" s="476"/>
      <c r="M147" s="476"/>
      <c r="N147" s="476"/>
      <c r="O147" s="476"/>
      <c r="P147" s="476"/>
      <c r="Q147" s="476"/>
      <c r="R147" s="476"/>
      <c r="S147" s="476"/>
      <c r="T147" s="476"/>
      <c r="U147" s="477"/>
      <c r="V147" s="59"/>
      <c r="W147" s="59"/>
      <c r="X147" s="59"/>
      <c r="Y147" s="59"/>
      <c r="AJ147" s="59"/>
      <c r="AK147" s="59"/>
    </row>
    <row r="148" spans="1:21" s="59" customFormat="1" ht="18" customHeight="1" thickBot="1">
      <c r="A148" s="750" t="s">
        <v>122</v>
      </c>
      <c r="B148" s="751"/>
      <c r="C148" s="751"/>
      <c r="D148" s="751"/>
      <c r="E148" s="751"/>
      <c r="F148" s="751"/>
      <c r="G148" s="751"/>
      <c r="H148" s="751"/>
      <c r="U148" s="213"/>
    </row>
    <row r="149" spans="1:37" s="59" customFormat="1" ht="18" customHeight="1">
      <c r="A149" s="215" t="s">
        <v>81</v>
      </c>
      <c r="B149" s="216" t="s">
        <v>125</v>
      </c>
      <c r="C149" s="588">
        <v>6.8</v>
      </c>
      <c r="D149" s="578" t="s">
        <v>250</v>
      </c>
      <c r="E149" s="579"/>
      <c r="F149" s="220">
        <f aca="true" t="shared" si="68" ref="F149:F162">G149*30</f>
        <v>450</v>
      </c>
      <c r="G149" s="221">
        <v>15</v>
      </c>
      <c r="H149" s="220">
        <f>I149+J149+K149+L149</f>
        <v>60</v>
      </c>
      <c r="I149" s="218">
        <v>8</v>
      </c>
      <c r="J149" s="218">
        <v>44</v>
      </c>
      <c r="K149" s="218">
        <v>8</v>
      </c>
      <c r="L149" s="221"/>
      <c r="M149" s="222">
        <f>F149-H149</f>
        <v>390</v>
      </c>
      <c r="N149" s="220"/>
      <c r="O149" s="221"/>
      <c r="P149" s="220">
        <v>3</v>
      </c>
      <c r="Q149" s="221">
        <v>3</v>
      </c>
      <c r="R149" s="220">
        <v>1</v>
      </c>
      <c r="S149" s="221">
        <v>2</v>
      </c>
      <c r="T149" s="220">
        <v>3</v>
      </c>
      <c r="U149" s="221">
        <v>3</v>
      </c>
      <c r="W149" s="59" t="b">
        <f aca="true" t="shared" si="69" ref="W149:W162">G149=N149+O149+P149+Q149+R149+S149+T149+U149</f>
        <v>1</v>
      </c>
      <c r="X149" s="59" t="b">
        <f aca="true" t="shared" si="70" ref="X149:X162">G149*4=I149+J149+K149+L149</f>
        <v>1</v>
      </c>
      <c r="Y149" s="59" t="b">
        <f aca="true" t="shared" si="71" ref="Y149:Y162">F149-H149=M149</f>
        <v>1</v>
      </c>
      <c r="AA149" s="423">
        <f aca="true" t="shared" si="72" ref="AA149:AH162">N149*4</f>
        <v>0</v>
      </c>
      <c r="AB149" s="424">
        <f t="shared" si="72"/>
        <v>0</v>
      </c>
      <c r="AC149" s="424">
        <f t="shared" si="72"/>
        <v>12</v>
      </c>
      <c r="AD149" s="424">
        <f t="shared" si="72"/>
        <v>12</v>
      </c>
      <c r="AE149" s="424">
        <f t="shared" si="72"/>
        <v>4</v>
      </c>
      <c r="AF149" s="424">
        <f t="shared" si="72"/>
        <v>8</v>
      </c>
      <c r="AG149" s="424">
        <f t="shared" si="72"/>
        <v>12</v>
      </c>
      <c r="AH149" s="424">
        <f t="shared" si="72"/>
        <v>12</v>
      </c>
      <c r="AI149" s="426" t="b">
        <f>AA149+AB149+AC149+AD149+AE149+AF149+AG149+AH149=H149</f>
        <v>1</v>
      </c>
      <c r="AJ149" s="59">
        <f t="shared" si="46"/>
        <v>60</v>
      </c>
      <c r="AK149" s="59" t="b">
        <f aca="true" t="shared" si="73" ref="AK149:AK162">AJ149=H149</f>
        <v>1</v>
      </c>
    </row>
    <row r="150" spans="1:37" s="59" customFormat="1" ht="18" customHeight="1">
      <c r="A150" s="240" t="s">
        <v>131</v>
      </c>
      <c r="B150" s="241" t="s">
        <v>162</v>
      </c>
      <c r="C150" s="252">
        <v>4</v>
      </c>
      <c r="D150" s="322"/>
      <c r="E150" s="251"/>
      <c r="F150" s="245">
        <f>SUM(F151:F153)</f>
        <v>240</v>
      </c>
      <c r="G150" s="246">
        <f aca="true" t="shared" si="74" ref="G150:M150">SUM(G151:G153)</f>
        <v>8</v>
      </c>
      <c r="H150" s="245">
        <f t="shared" si="74"/>
        <v>32</v>
      </c>
      <c r="I150" s="243">
        <f t="shared" si="74"/>
        <v>8</v>
      </c>
      <c r="J150" s="243">
        <f t="shared" si="74"/>
        <v>18</v>
      </c>
      <c r="K150" s="243">
        <f t="shared" si="74"/>
        <v>6</v>
      </c>
      <c r="L150" s="246">
        <f t="shared" si="74"/>
        <v>0</v>
      </c>
      <c r="M150" s="255">
        <f t="shared" si="74"/>
        <v>208</v>
      </c>
      <c r="N150" s="245"/>
      <c r="O150" s="246"/>
      <c r="P150" s="245">
        <f>SUM(P151:P153)</f>
        <v>4</v>
      </c>
      <c r="Q150" s="246">
        <f>SUM(Q151:Q153)</f>
        <v>4</v>
      </c>
      <c r="R150" s="245"/>
      <c r="S150" s="246"/>
      <c r="T150" s="245"/>
      <c r="U150" s="246"/>
      <c r="W150" s="59" t="b">
        <f t="shared" si="69"/>
        <v>1</v>
      </c>
      <c r="X150" s="59" t="b">
        <f t="shared" si="70"/>
        <v>1</v>
      </c>
      <c r="Y150" s="59" t="b">
        <f t="shared" si="71"/>
        <v>1</v>
      </c>
      <c r="AA150" s="127">
        <f t="shared" si="72"/>
        <v>0</v>
      </c>
      <c r="AB150" s="116">
        <f t="shared" si="72"/>
        <v>0</v>
      </c>
      <c r="AC150" s="116">
        <f t="shared" si="72"/>
        <v>16</v>
      </c>
      <c r="AD150" s="116">
        <f t="shared" si="72"/>
        <v>16</v>
      </c>
      <c r="AE150" s="116">
        <f t="shared" si="72"/>
        <v>0</v>
      </c>
      <c r="AF150" s="116">
        <f t="shared" si="72"/>
        <v>0</v>
      </c>
      <c r="AG150" s="116">
        <f t="shared" si="72"/>
        <v>0</v>
      </c>
      <c r="AH150" s="116">
        <f t="shared" si="72"/>
        <v>0</v>
      </c>
      <c r="AI150" s="366" t="b">
        <f aca="true" t="shared" si="75" ref="AI150:AI162">AA150+AB150+AC150+AD150+AE150+AF150+AG150+AH150=H150</f>
        <v>1</v>
      </c>
      <c r="AJ150" s="59">
        <f t="shared" si="46"/>
        <v>32</v>
      </c>
      <c r="AK150" s="59" t="b">
        <f t="shared" si="73"/>
        <v>1</v>
      </c>
    </row>
    <row r="151" spans="1:37" s="105" customFormat="1" ht="18" customHeight="1">
      <c r="A151" s="141"/>
      <c r="B151" s="226" t="s">
        <v>126</v>
      </c>
      <c r="C151" s="106"/>
      <c r="D151" s="107"/>
      <c r="E151" s="111"/>
      <c r="F151" s="229">
        <f t="shared" si="68"/>
        <v>60</v>
      </c>
      <c r="G151" s="230">
        <v>2</v>
      </c>
      <c r="H151" s="231">
        <f>I151+J151+K151+L151</f>
        <v>8</v>
      </c>
      <c r="I151" s="233">
        <v>2</v>
      </c>
      <c r="J151" s="233">
        <v>4</v>
      </c>
      <c r="K151" s="233">
        <v>2</v>
      </c>
      <c r="L151" s="230"/>
      <c r="M151" s="234">
        <f>F151-H151</f>
        <v>52</v>
      </c>
      <c r="N151" s="229"/>
      <c r="O151" s="230"/>
      <c r="P151" s="505">
        <v>2</v>
      </c>
      <c r="Q151" s="506"/>
      <c r="R151" s="505"/>
      <c r="S151" s="506"/>
      <c r="T151" s="505"/>
      <c r="U151" s="506"/>
      <c r="V151" s="59"/>
      <c r="W151" s="59" t="b">
        <f t="shared" si="69"/>
        <v>1</v>
      </c>
      <c r="X151" s="59" t="b">
        <f t="shared" si="70"/>
        <v>1</v>
      </c>
      <c r="Y151" s="59" t="b">
        <f t="shared" si="71"/>
        <v>1</v>
      </c>
      <c r="AA151" s="483">
        <f t="shared" si="72"/>
        <v>0</v>
      </c>
      <c r="AB151" s="282">
        <f t="shared" si="72"/>
        <v>0</v>
      </c>
      <c r="AC151" s="282">
        <f t="shared" si="72"/>
        <v>8</v>
      </c>
      <c r="AD151" s="282">
        <f t="shared" si="72"/>
        <v>0</v>
      </c>
      <c r="AE151" s="282">
        <f t="shared" si="72"/>
        <v>0</v>
      </c>
      <c r="AF151" s="282">
        <f t="shared" si="72"/>
        <v>0</v>
      </c>
      <c r="AG151" s="282">
        <f t="shared" si="72"/>
        <v>0</v>
      </c>
      <c r="AH151" s="282">
        <f t="shared" si="72"/>
        <v>0</v>
      </c>
      <c r="AI151" s="484" t="b">
        <f t="shared" si="75"/>
        <v>1</v>
      </c>
      <c r="AJ151" s="59">
        <f t="shared" si="46"/>
        <v>8</v>
      </c>
      <c r="AK151" s="59" t="b">
        <f t="shared" si="73"/>
        <v>1</v>
      </c>
    </row>
    <row r="152" spans="1:37" s="105" customFormat="1" ht="18" customHeight="1">
      <c r="A152" s="142"/>
      <c r="B152" s="226" t="s">
        <v>127</v>
      </c>
      <c r="C152" s="106"/>
      <c r="D152" s="107"/>
      <c r="E152" s="111"/>
      <c r="F152" s="229">
        <f t="shared" si="68"/>
        <v>120</v>
      </c>
      <c r="G152" s="230">
        <v>4</v>
      </c>
      <c r="H152" s="231">
        <f>I152+J152+K152+L152</f>
        <v>16</v>
      </c>
      <c r="I152" s="233">
        <v>4</v>
      </c>
      <c r="J152" s="233">
        <v>8</v>
      </c>
      <c r="K152" s="233">
        <v>4</v>
      </c>
      <c r="L152" s="230"/>
      <c r="M152" s="234">
        <f>F152-H152</f>
        <v>104</v>
      </c>
      <c r="N152" s="229"/>
      <c r="O152" s="230"/>
      <c r="P152" s="505">
        <v>2</v>
      </c>
      <c r="Q152" s="506">
        <v>2</v>
      </c>
      <c r="R152" s="505"/>
      <c r="S152" s="506"/>
      <c r="T152" s="505"/>
      <c r="U152" s="230"/>
      <c r="V152" s="59"/>
      <c r="W152" s="59" t="b">
        <f t="shared" si="69"/>
        <v>1</v>
      </c>
      <c r="X152" s="59" t="b">
        <f t="shared" si="70"/>
        <v>1</v>
      </c>
      <c r="Y152" s="59" t="b">
        <f t="shared" si="71"/>
        <v>1</v>
      </c>
      <c r="AA152" s="483">
        <f t="shared" si="72"/>
        <v>0</v>
      </c>
      <c r="AB152" s="282">
        <f t="shared" si="72"/>
        <v>0</v>
      </c>
      <c r="AC152" s="282">
        <f t="shared" si="72"/>
        <v>8</v>
      </c>
      <c r="AD152" s="282">
        <f t="shared" si="72"/>
        <v>8</v>
      </c>
      <c r="AE152" s="282">
        <f t="shared" si="72"/>
        <v>0</v>
      </c>
      <c r="AF152" s="282">
        <f t="shared" si="72"/>
        <v>0</v>
      </c>
      <c r="AG152" s="282">
        <f t="shared" si="72"/>
        <v>0</v>
      </c>
      <c r="AH152" s="282">
        <f t="shared" si="72"/>
        <v>0</v>
      </c>
      <c r="AI152" s="484" t="b">
        <f t="shared" si="75"/>
        <v>1</v>
      </c>
      <c r="AJ152" s="59">
        <f t="shared" si="46"/>
        <v>16</v>
      </c>
      <c r="AK152" s="59" t="b">
        <f t="shared" si="73"/>
        <v>1</v>
      </c>
    </row>
    <row r="153" spans="1:37" s="105" customFormat="1" ht="18" customHeight="1">
      <c r="A153" s="142"/>
      <c r="B153" s="226" t="s">
        <v>329</v>
      </c>
      <c r="C153" s="106"/>
      <c r="D153" s="107"/>
      <c r="E153" s="111"/>
      <c r="F153" s="229">
        <f t="shared" si="68"/>
        <v>60</v>
      </c>
      <c r="G153" s="230">
        <v>2</v>
      </c>
      <c r="H153" s="231">
        <f>I153+J153+K153+L153</f>
        <v>8</v>
      </c>
      <c r="I153" s="233">
        <v>2</v>
      </c>
      <c r="J153" s="233">
        <v>6</v>
      </c>
      <c r="K153" s="233"/>
      <c r="L153" s="230"/>
      <c r="M153" s="234">
        <f>F153-H153</f>
        <v>52</v>
      </c>
      <c r="N153" s="229"/>
      <c r="O153" s="230"/>
      <c r="P153" s="505"/>
      <c r="Q153" s="506">
        <v>2</v>
      </c>
      <c r="R153" s="505"/>
      <c r="S153" s="506"/>
      <c r="T153" s="505"/>
      <c r="U153" s="506"/>
      <c r="V153" s="59"/>
      <c r="W153" s="59" t="b">
        <f t="shared" si="69"/>
        <v>1</v>
      </c>
      <c r="X153" s="59" t="b">
        <f t="shared" si="70"/>
        <v>1</v>
      </c>
      <c r="Y153" s="59" t="b">
        <f t="shared" si="71"/>
        <v>1</v>
      </c>
      <c r="AA153" s="483">
        <f t="shared" si="72"/>
        <v>0</v>
      </c>
      <c r="AB153" s="282">
        <f t="shared" si="72"/>
        <v>0</v>
      </c>
      <c r="AC153" s="282">
        <f t="shared" si="72"/>
        <v>0</v>
      </c>
      <c r="AD153" s="282">
        <f t="shared" si="72"/>
        <v>8</v>
      </c>
      <c r="AE153" s="282">
        <f t="shared" si="72"/>
        <v>0</v>
      </c>
      <c r="AF153" s="282">
        <f t="shared" si="72"/>
        <v>0</v>
      </c>
      <c r="AG153" s="282">
        <f t="shared" si="72"/>
        <v>0</v>
      </c>
      <c r="AH153" s="282">
        <f t="shared" si="72"/>
        <v>0</v>
      </c>
      <c r="AI153" s="484" t="b">
        <f t="shared" si="75"/>
        <v>1</v>
      </c>
      <c r="AJ153" s="59">
        <f t="shared" si="46"/>
        <v>8</v>
      </c>
      <c r="AK153" s="59" t="b">
        <f t="shared" si="73"/>
        <v>1</v>
      </c>
    </row>
    <row r="154" spans="1:37" s="59" customFormat="1" ht="18" customHeight="1">
      <c r="A154" s="240" t="s">
        <v>252</v>
      </c>
      <c r="B154" s="241" t="s">
        <v>177</v>
      </c>
      <c r="C154" s="245"/>
      <c r="D154" s="322">
        <v>5.6</v>
      </c>
      <c r="E154" s="251"/>
      <c r="F154" s="245">
        <f>SUM(F155:F157)</f>
        <v>210</v>
      </c>
      <c r="G154" s="246">
        <f aca="true" t="shared" si="76" ref="G154:M154">SUM(G155:G157)</f>
        <v>7</v>
      </c>
      <c r="H154" s="245">
        <f t="shared" si="76"/>
        <v>28</v>
      </c>
      <c r="I154" s="243">
        <f t="shared" si="76"/>
        <v>10</v>
      </c>
      <c r="J154" s="243">
        <f t="shared" si="76"/>
        <v>12</v>
      </c>
      <c r="K154" s="243">
        <f t="shared" si="76"/>
        <v>6</v>
      </c>
      <c r="L154" s="246">
        <f t="shared" si="76"/>
        <v>0</v>
      </c>
      <c r="M154" s="255">
        <f t="shared" si="76"/>
        <v>182</v>
      </c>
      <c r="N154" s="245"/>
      <c r="O154" s="246"/>
      <c r="P154" s="245"/>
      <c r="Q154" s="246"/>
      <c r="R154" s="245">
        <f>SUM(R155:R157)</f>
        <v>2</v>
      </c>
      <c r="S154" s="246">
        <f>SUM(S155:S157)</f>
        <v>5</v>
      </c>
      <c r="T154" s="245"/>
      <c r="U154" s="246"/>
      <c r="W154" s="59" t="b">
        <f t="shared" si="69"/>
        <v>1</v>
      </c>
      <c r="X154" s="59" t="b">
        <f t="shared" si="70"/>
        <v>1</v>
      </c>
      <c r="Y154" s="59" t="b">
        <f t="shared" si="71"/>
        <v>1</v>
      </c>
      <c r="AA154" s="127">
        <f t="shared" si="72"/>
        <v>0</v>
      </c>
      <c r="AB154" s="116">
        <f t="shared" si="72"/>
        <v>0</v>
      </c>
      <c r="AC154" s="116">
        <f t="shared" si="72"/>
        <v>0</v>
      </c>
      <c r="AD154" s="116">
        <f t="shared" si="72"/>
        <v>0</v>
      </c>
      <c r="AE154" s="116">
        <f t="shared" si="72"/>
        <v>8</v>
      </c>
      <c r="AF154" s="116">
        <f t="shared" si="72"/>
        <v>20</v>
      </c>
      <c r="AG154" s="116">
        <f t="shared" si="72"/>
        <v>0</v>
      </c>
      <c r="AH154" s="116">
        <f t="shared" si="72"/>
        <v>0</v>
      </c>
      <c r="AI154" s="366" t="b">
        <f t="shared" si="75"/>
        <v>1</v>
      </c>
      <c r="AJ154" s="59">
        <f t="shared" si="46"/>
        <v>28</v>
      </c>
      <c r="AK154" s="59" t="b">
        <f t="shared" si="73"/>
        <v>1</v>
      </c>
    </row>
    <row r="155" spans="1:37" s="105" customFormat="1" ht="18" customHeight="1">
      <c r="A155" s="141"/>
      <c r="B155" s="226" t="s">
        <v>178</v>
      </c>
      <c r="C155" s="106"/>
      <c r="D155" s="107"/>
      <c r="E155" s="111"/>
      <c r="F155" s="229">
        <f t="shared" si="68"/>
        <v>60</v>
      </c>
      <c r="G155" s="230">
        <v>2</v>
      </c>
      <c r="H155" s="231">
        <f>I155+J155+K155+L155</f>
        <v>8</v>
      </c>
      <c r="I155" s="233">
        <v>2</v>
      </c>
      <c r="J155" s="233">
        <v>4</v>
      </c>
      <c r="K155" s="233">
        <v>2</v>
      </c>
      <c r="L155" s="230"/>
      <c r="M155" s="234">
        <f>F155-H155</f>
        <v>52</v>
      </c>
      <c r="N155" s="229"/>
      <c r="O155" s="230"/>
      <c r="P155" s="505"/>
      <c r="Q155" s="506"/>
      <c r="R155" s="229">
        <v>2</v>
      </c>
      <c r="S155" s="230"/>
      <c r="T155" s="229"/>
      <c r="U155" s="507"/>
      <c r="V155" s="59"/>
      <c r="W155" s="59" t="b">
        <f t="shared" si="69"/>
        <v>1</v>
      </c>
      <c r="X155" s="59" t="b">
        <f t="shared" si="70"/>
        <v>1</v>
      </c>
      <c r="Y155" s="59" t="b">
        <f t="shared" si="71"/>
        <v>1</v>
      </c>
      <c r="AA155" s="483">
        <f t="shared" si="72"/>
        <v>0</v>
      </c>
      <c r="AB155" s="282">
        <f t="shared" si="72"/>
        <v>0</v>
      </c>
      <c r="AC155" s="282">
        <f t="shared" si="72"/>
        <v>0</v>
      </c>
      <c r="AD155" s="282">
        <f t="shared" si="72"/>
        <v>0</v>
      </c>
      <c r="AE155" s="282">
        <f t="shared" si="72"/>
        <v>8</v>
      </c>
      <c r="AF155" s="282">
        <f t="shared" si="72"/>
        <v>0</v>
      </c>
      <c r="AG155" s="282">
        <f t="shared" si="72"/>
        <v>0</v>
      </c>
      <c r="AH155" s="282">
        <f t="shared" si="72"/>
        <v>0</v>
      </c>
      <c r="AI155" s="484" t="b">
        <f t="shared" si="75"/>
        <v>1</v>
      </c>
      <c r="AJ155" s="59">
        <f t="shared" si="46"/>
        <v>8</v>
      </c>
      <c r="AK155" s="59" t="b">
        <f t="shared" si="73"/>
        <v>1</v>
      </c>
    </row>
    <row r="156" spans="1:37" s="105" customFormat="1" ht="18" customHeight="1">
      <c r="A156" s="142"/>
      <c r="B156" s="226" t="s">
        <v>179</v>
      </c>
      <c r="C156" s="106"/>
      <c r="D156" s="107"/>
      <c r="E156" s="111"/>
      <c r="F156" s="229">
        <f t="shared" si="68"/>
        <v>60</v>
      </c>
      <c r="G156" s="230">
        <v>2</v>
      </c>
      <c r="H156" s="231">
        <f>I156+J156+K156+L156</f>
        <v>8</v>
      </c>
      <c r="I156" s="233">
        <v>4</v>
      </c>
      <c r="J156" s="233">
        <v>4</v>
      </c>
      <c r="K156" s="233"/>
      <c r="L156" s="230"/>
      <c r="M156" s="234">
        <f>F156-H156</f>
        <v>52</v>
      </c>
      <c r="N156" s="229"/>
      <c r="O156" s="230"/>
      <c r="P156" s="505"/>
      <c r="Q156" s="230"/>
      <c r="R156" s="229"/>
      <c r="S156" s="230">
        <v>2</v>
      </c>
      <c r="T156" s="505"/>
      <c r="U156" s="506"/>
      <c r="V156" s="59"/>
      <c r="W156" s="59" t="b">
        <f t="shared" si="69"/>
        <v>1</v>
      </c>
      <c r="X156" s="59" t="b">
        <f t="shared" si="70"/>
        <v>1</v>
      </c>
      <c r="Y156" s="59" t="b">
        <f t="shared" si="71"/>
        <v>1</v>
      </c>
      <c r="AA156" s="483">
        <f t="shared" si="72"/>
        <v>0</v>
      </c>
      <c r="AB156" s="282">
        <f t="shared" si="72"/>
        <v>0</v>
      </c>
      <c r="AC156" s="282">
        <f t="shared" si="72"/>
        <v>0</v>
      </c>
      <c r="AD156" s="282">
        <f t="shared" si="72"/>
        <v>0</v>
      </c>
      <c r="AE156" s="282">
        <f t="shared" si="72"/>
        <v>0</v>
      </c>
      <c r="AF156" s="282">
        <f t="shared" si="72"/>
        <v>8</v>
      </c>
      <c r="AG156" s="282">
        <f t="shared" si="72"/>
        <v>0</v>
      </c>
      <c r="AH156" s="282">
        <f t="shared" si="72"/>
        <v>0</v>
      </c>
      <c r="AI156" s="484" t="b">
        <f t="shared" si="75"/>
        <v>1</v>
      </c>
      <c r="AJ156" s="59">
        <f t="shared" si="46"/>
        <v>8</v>
      </c>
      <c r="AK156" s="59" t="b">
        <f t="shared" si="73"/>
        <v>1</v>
      </c>
    </row>
    <row r="157" spans="1:37" s="105" customFormat="1" ht="18" customHeight="1">
      <c r="A157" s="142"/>
      <c r="B157" s="226" t="s">
        <v>180</v>
      </c>
      <c r="C157" s="106"/>
      <c r="D157" s="107"/>
      <c r="E157" s="111"/>
      <c r="F157" s="229">
        <f t="shared" si="68"/>
        <v>90</v>
      </c>
      <c r="G157" s="230">
        <v>3</v>
      </c>
      <c r="H157" s="231">
        <f>I157+J157+K157+L157</f>
        <v>12</v>
      </c>
      <c r="I157" s="233">
        <v>4</v>
      </c>
      <c r="J157" s="233">
        <v>4</v>
      </c>
      <c r="K157" s="233">
        <v>4</v>
      </c>
      <c r="L157" s="230"/>
      <c r="M157" s="234">
        <f>F157-H157</f>
        <v>78</v>
      </c>
      <c r="N157" s="229"/>
      <c r="O157" s="230"/>
      <c r="P157" s="505"/>
      <c r="Q157" s="506"/>
      <c r="R157" s="505"/>
      <c r="S157" s="506">
        <v>3</v>
      </c>
      <c r="T157" s="229"/>
      <c r="U157" s="506"/>
      <c r="V157" s="59"/>
      <c r="W157" s="59" t="b">
        <f t="shared" si="69"/>
        <v>1</v>
      </c>
      <c r="X157" s="59" t="b">
        <f t="shared" si="70"/>
        <v>1</v>
      </c>
      <c r="Y157" s="59" t="b">
        <f t="shared" si="71"/>
        <v>1</v>
      </c>
      <c r="AA157" s="483">
        <f t="shared" si="72"/>
        <v>0</v>
      </c>
      <c r="AB157" s="282">
        <f t="shared" si="72"/>
        <v>0</v>
      </c>
      <c r="AC157" s="282">
        <f t="shared" si="72"/>
        <v>0</v>
      </c>
      <c r="AD157" s="282">
        <f t="shared" si="72"/>
        <v>0</v>
      </c>
      <c r="AE157" s="282">
        <f t="shared" si="72"/>
        <v>0</v>
      </c>
      <c r="AF157" s="282">
        <f t="shared" si="72"/>
        <v>12</v>
      </c>
      <c r="AG157" s="282">
        <f t="shared" si="72"/>
        <v>0</v>
      </c>
      <c r="AH157" s="282">
        <f t="shared" si="72"/>
        <v>0</v>
      </c>
      <c r="AI157" s="484" t="b">
        <f t="shared" si="75"/>
        <v>1</v>
      </c>
      <c r="AJ157" s="59">
        <f t="shared" si="46"/>
        <v>12</v>
      </c>
      <c r="AK157" s="59" t="b">
        <f t="shared" si="73"/>
        <v>1</v>
      </c>
    </row>
    <row r="158" spans="1:37" s="59" customFormat="1" ht="18" customHeight="1">
      <c r="A158" s="240" t="s">
        <v>331</v>
      </c>
      <c r="B158" s="241" t="s">
        <v>128</v>
      </c>
      <c r="C158" s="245"/>
      <c r="D158" s="322">
        <v>7</v>
      </c>
      <c r="E158" s="251"/>
      <c r="F158" s="245">
        <f t="shared" si="68"/>
        <v>120</v>
      </c>
      <c r="G158" s="246">
        <v>4</v>
      </c>
      <c r="H158" s="245">
        <f>I158+J158+K158+L158</f>
        <v>16</v>
      </c>
      <c r="I158" s="243">
        <v>8</v>
      </c>
      <c r="J158" s="243">
        <v>2</v>
      </c>
      <c r="K158" s="243">
        <v>6</v>
      </c>
      <c r="L158" s="246"/>
      <c r="M158" s="255">
        <f>F158-H158</f>
        <v>104</v>
      </c>
      <c r="N158" s="245"/>
      <c r="O158" s="246"/>
      <c r="P158" s="245"/>
      <c r="Q158" s="246"/>
      <c r="R158" s="245"/>
      <c r="S158" s="246"/>
      <c r="T158" s="245">
        <v>4</v>
      </c>
      <c r="U158" s="246"/>
      <c r="W158" s="59" t="b">
        <f t="shared" si="69"/>
        <v>1</v>
      </c>
      <c r="X158" s="59" t="b">
        <f t="shared" si="70"/>
        <v>1</v>
      </c>
      <c r="Y158" s="59" t="b">
        <f t="shared" si="71"/>
        <v>1</v>
      </c>
      <c r="AA158" s="127">
        <f t="shared" si="72"/>
        <v>0</v>
      </c>
      <c r="AB158" s="116">
        <f t="shared" si="72"/>
        <v>0</v>
      </c>
      <c r="AC158" s="116">
        <f t="shared" si="72"/>
        <v>0</v>
      </c>
      <c r="AD158" s="116">
        <f t="shared" si="72"/>
        <v>0</v>
      </c>
      <c r="AE158" s="116">
        <f t="shared" si="72"/>
        <v>0</v>
      </c>
      <c r="AF158" s="116">
        <f t="shared" si="72"/>
        <v>0</v>
      </c>
      <c r="AG158" s="116">
        <f t="shared" si="72"/>
        <v>16</v>
      </c>
      <c r="AH158" s="116">
        <f t="shared" si="72"/>
        <v>0</v>
      </c>
      <c r="AI158" s="366" t="b">
        <f t="shared" si="75"/>
        <v>1</v>
      </c>
      <c r="AJ158" s="59">
        <f t="shared" si="46"/>
        <v>16</v>
      </c>
      <c r="AK158" s="59" t="b">
        <f t="shared" si="73"/>
        <v>1</v>
      </c>
    </row>
    <row r="159" spans="1:37" s="59" customFormat="1" ht="18" customHeight="1">
      <c r="A159" s="240" t="s">
        <v>346</v>
      </c>
      <c r="B159" s="241" t="s">
        <v>317</v>
      </c>
      <c r="C159" s="245"/>
      <c r="D159" s="322">
        <v>4.6</v>
      </c>
      <c r="E159" s="251"/>
      <c r="F159" s="245">
        <f t="shared" si="68"/>
        <v>240</v>
      </c>
      <c r="G159" s="246">
        <v>8</v>
      </c>
      <c r="H159" s="245">
        <f>I159+J159+K159+L159</f>
        <v>32</v>
      </c>
      <c r="I159" s="243">
        <v>8</v>
      </c>
      <c r="J159" s="243">
        <v>16</v>
      </c>
      <c r="K159" s="243">
        <v>8</v>
      </c>
      <c r="L159" s="246"/>
      <c r="M159" s="255">
        <f>F159-H159</f>
        <v>208</v>
      </c>
      <c r="N159" s="245"/>
      <c r="O159" s="246"/>
      <c r="P159" s="245">
        <v>2</v>
      </c>
      <c r="Q159" s="246">
        <v>2</v>
      </c>
      <c r="R159" s="245">
        <v>2</v>
      </c>
      <c r="S159" s="246">
        <v>2</v>
      </c>
      <c r="T159" s="245"/>
      <c r="U159" s="246"/>
      <c r="W159" s="59" t="b">
        <f t="shared" si="69"/>
        <v>1</v>
      </c>
      <c r="X159" s="59" t="b">
        <f t="shared" si="70"/>
        <v>1</v>
      </c>
      <c r="Y159" s="59" t="b">
        <f t="shared" si="71"/>
        <v>1</v>
      </c>
      <c r="AA159" s="127">
        <f t="shared" si="72"/>
        <v>0</v>
      </c>
      <c r="AB159" s="116">
        <f t="shared" si="72"/>
        <v>0</v>
      </c>
      <c r="AC159" s="116">
        <f t="shared" si="72"/>
        <v>8</v>
      </c>
      <c r="AD159" s="116">
        <f t="shared" si="72"/>
        <v>8</v>
      </c>
      <c r="AE159" s="116">
        <f t="shared" si="72"/>
        <v>8</v>
      </c>
      <c r="AF159" s="116">
        <f t="shared" si="72"/>
        <v>8</v>
      </c>
      <c r="AG159" s="116">
        <f t="shared" si="72"/>
        <v>0</v>
      </c>
      <c r="AH159" s="116">
        <f t="shared" si="72"/>
        <v>0</v>
      </c>
      <c r="AI159" s="366" t="b">
        <f t="shared" si="75"/>
        <v>1</v>
      </c>
      <c r="AJ159" s="59">
        <f t="shared" si="46"/>
        <v>32</v>
      </c>
      <c r="AK159" s="59" t="b">
        <f t="shared" si="73"/>
        <v>1</v>
      </c>
    </row>
    <row r="160" spans="1:37" s="59" customFormat="1" ht="18" customHeight="1">
      <c r="A160" s="240" t="s">
        <v>347</v>
      </c>
      <c r="B160" s="241" t="s">
        <v>318</v>
      </c>
      <c r="C160" s="245"/>
      <c r="D160" s="322" t="s">
        <v>319</v>
      </c>
      <c r="E160" s="251"/>
      <c r="F160" s="245">
        <f>SUM(F161:F162)</f>
        <v>360</v>
      </c>
      <c r="G160" s="246">
        <f aca="true" t="shared" si="77" ref="G160:M160">SUM(G161:G162)</f>
        <v>12</v>
      </c>
      <c r="H160" s="245">
        <f t="shared" si="77"/>
        <v>48</v>
      </c>
      <c r="I160" s="243">
        <f t="shared" si="77"/>
        <v>4</v>
      </c>
      <c r="J160" s="243">
        <f t="shared" si="77"/>
        <v>40</v>
      </c>
      <c r="K160" s="243">
        <f t="shared" si="77"/>
        <v>4</v>
      </c>
      <c r="L160" s="246">
        <f t="shared" si="77"/>
        <v>0</v>
      </c>
      <c r="M160" s="255">
        <f t="shared" si="77"/>
        <v>312</v>
      </c>
      <c r="N160" s="245"/>
      <c r="O160" s="246"/>
      <c r="P160" s="245">
        <f>SUM(P161:P162)</f>
        <v>2</v>
      </c>
      <c r="Q160" s="246">
        <f>SUM(Q161:Q162)</f>
        <v>2</v>
      </c>
      <c r="R160" s="245">
        <f>SUM(R161:R162)</f>
        <v>4</v>
      </c>
      <c r="S160" s="246">
        <f>SUM(S161:S162)</f>
        <v>4</v>
      </c>
      <c r="T160" s="245"/>
      <c r="U160" s="246"/>
      <c r="W160" s="59" t="b">
        <f t="shared" si="69"/>
        <v>1</v>
      </c>
      <c r="X160" s="59" t="b">
        <f t="shared" si="70"/>
        <v>1</v>
      </c>
      <c r="Y160" s="59" t="b">
        <f t="shared" si="71"/>
        <v>1</v>
      </c>
      <c r="AA160" s="127">
        <f t="shared" si="72"/>
        <v>0</v>
      </c>
      <c r="AB160" s="116">
        <f t="shared" si="72"/>
        <v>0</v>
      </c>
      <c r="AC160" s="116">
        <f t="shared" si="72"/>
        <v>8</v>
      </c>
      <c r="AD160" s="116">
        <f t="shared" si="72"/>
        <v>8</v>
      </c>
      <c r="AE160" s="116">
        <f t="shared" si="72"/>
        <v>16</v>
      </c>
      <c r="AF160" s="116">
        <f t="shared" si="72"/>
        <v>16</v>
      </c>
      <c r="AG160" s="116">
        <f t="shared" si="72"/>
        <v>0</v>
      </c>
      <c r="AH160" s="116">
        <f t="shared" si="72"/>
        <v>0</v>
      </c>
      <c r="AI160" s="366" t="b">
        <f t="shared" si="75"/>
        <v>1</v>
      </c>
      <c r="AJ160" s="59">
        <f t="shared" si="46"/>
        <v>48</v>
      </c>
      <c r="AK160" s="59" t="b">
        <f t="shared" si="73"/>
        <v>1</v>
      </c>
    </row>
    <row r="161" spans="1:37" s="105" customFormat="1" ht="18" customHeight="1">
      <c r="A161" s="141"/>
      <c r="B161" s="226" t="s">
        <v>348</v>
      </c>
      <c r="C161" s="106"/>
      <c r="D161" s="107"/>
      <c r="E161" s="111"/>
      <c r="F161" s="229">
        <f t="shared" si="68"/>
        <v>240</v>
      </c>
      <c r="G161" s="230">
        <v>8</v>
      </c>
      <c r="H161" s="231">
        <f>I161+J161+K161+L161</f>
        <v>32</v>
      </c>
      <c r="I161" s="233"/>
      <c r="J161" s="233">
        <v>32</v>
      </c>
      <c r="K161" s="233"/>
      <c r="L161" s="230"/>
      <c r="M161" s="234">
        <f>F161-H161</f>
        <v>208</v>
      </c>
      <c r="N161" s="229"/>
      <c r="O161" s="230"/>
      <c r="P161" s="505">
        <v>2</v>
      </c>
      <c r="Q161" s="506">
        <v>2</v>
      </c>
      <c r="R161" s="505">
        <v>4</v>
      </c>
      <c r="S161" s="506"/>
      <c r="T161" s="508"/>
      <c r="U161" s="146"/>
      <c r="V161" s="59"/>
      <c r="W161" s="59" t="b">
        <f t="shared" si="69"/>
        <v>1</v>
      </c>
      <c r="X161" s="59" t="b">
        <f t="shared" si="70"/>
        <v>1</v>
      </c>
      <c r="Y161" s="59" t="b">
        <f t="shared" si="71"/>
        <v>1</v>
      </c>
      <c r="AA161" s="483">
        <f t="shared" si="72"/>
        <v>0</v>
      </c>
      <c r="AB161" s="282">
        <f t="shared" si="72"/>
        <v>0</v>
      </c>
      <c r="AC161" s="282">
        <f t="shared" si="72"/>
        <v>8</v>
      </c>
      <c r="AD161" s="282">
        <f t="shared" si="72"/>
        <v>8</v>
      </c>
      <c r="AE161" s="282">
        <f t="shared" si="72"/>
        <v>16</v>
      </c>
      <c r="AF161" s="282">
        <f t="shared" si="72"/>
        <v>0</v>
      </c>
      <c r="AG161" s="282">
        <f t="shared" si="72"/>
        <v>0</v>
      </c>
      <c r="AH161" s="282">
        <f t="shared" si="72"/>
        <v>0</v>
      </c>
      <c r="AI161" s="484" t="b">
        <f t="shared" si="75"/>
        <v>1</v>
      </c>
      <c r="AJ161" s="59">
        <f t="shared" si="46"/>
        <v>32</v>
      </c>
      <c r="AK161" s="59" t="b">
        <f t="shared" si="73"/>
        <v>1</v>
      </c>
    </row>
    <row r="162" spans="1:37" s="105" customFormat="1" ht="18" customHeight="1" thickBot="1">
      <c r="A162" s="142"/>
      <c r="B162" s="521" t="s">
        <v>349</v>
      </c>
      <c r="C162" s="597"/>
      <c r="D162" s="598"/>
      <c r="E162" s="524"/>
      <c r="F162" s="509">
        <f t="shared" si="68"/>
        <v>120</v>
      </c>
      <c r="G162" s="510">
        <v>4</v>
      </c>
      <c r="H162" s="511">
        <f>I162+J162+K162+L162</f>
        <v>16</v>
      </c>
      <c r="I162" s="512">
        <v>4</v>
      </c>
      <c r="J162" s="512">
        <v>8</v>
      </c>
      <c r="K162" s="512">
        <v>4</v>
      </c>
      <c r="L162" s="510"/>
      <c r="M162" s="234">
        <f>F162-H162</f>
        <v>104</v>
      </c>
      <c r="N162" s="509"/>
      <c r="O162" s="510"/>
      <c r="P162" s="592"/>
      <c r="Q162" s="593"/>
      <c r="R162" s="592"/>
      <c r="S162" s="593">
        <v>4</v>
      </c>
      <c r="T162" s="594"/>
      <c r="U162" s="514"/>
      <c r="V162" s="59"/>
      <c r="W162" s="59" t="b">
        <f t="shared" si="69"/>
        <v>1</v>
      </c>
      <c r="X162" s="59" t="b">
        <f t="shared" si="70"/>
        <v>1</v>
      </c>
      <c r="Y162" s="59" t="b">
        <f t="shared" si="71"/>
        <v>1</v>
      </c>
      <c r="AA162" s="483">
        <f t="shared" si="72"/>
        <v>0</v>
      </c>
      <c r="AB162" s="282">
        <f t="shared" si="72"/>
        <v>0</v>
      </c>
      <c r="AC162" s="282">
        <f t="shared" si="72"/>
        <v>0</v>
      </c>
      <c r="AD162" s="282">
        <f t="shared" si="72"/>
        <v>0</v>
      </c>
      <c r="AE162" s="282">
        <f t="shared" si="72"/>
        <v>0</v>
      </c>
      <c r="AF162" s="282">
        <f t="shared" si="72"/>
        <v>16</v>
      </c>
      <c r="AG162" s="282">
        <f t="shared" si="72"/>
        <v>0</v>
      </c>
      <c r="AH162" s="282">
        <f t="shared" si="72"/>
        <v>0</v>
      </c>
      <c r="AI162" s="484" t="b">
        <f t="shared" si="75"/>
        <v>1</v>
      </c>
      <c r="AJ162" s="59">
        <f t="shared" si="46"/>
        <v>16</v>
      </c>
      <c r="AK162" s="59" t="b">
        <f t="shared" si="73"/>
        <v>1</v>
      </c>
    </row>
    <row r="163" spans="1:37" s="131" customFormat="1" ht="18" thickBot="1">
      <c r="A163" s="144" t="s">
        <v>123</v>
      </c>
      <c r="B163" s="489"/>
      <c r="C163" s="515"/>
      <c r="D163" s="515"/>
      <c r="E163" s="515"/>
      <c r="F163" s="490"/>
      <c r="G163" s="490"/>
      <c r="H163" s="490"/>
      <c r="I163" s="490"/>
      <c r="J163" s="490"/>
      <c r="K163" s="490"/>
      <c r="L163" s="490"/>
      <c r="M163" s="490"/>
      <c r="N163" s="490"/>
      <c r="O163" s="490"/>
      <c r="P163" s="490"/>
      <c r="Q163" s="490"/>
      <c r="R163" s="490"/>
      <c r="S163" s="490"/>
      <c r="T163" s="490"/>
      <c r="U163" s="491"/>
      <c r="V163" s="59"/>
      <c r="W163" s="59"/>
      <c r="X163" s="59"/>
      <c r="Y163" s="59"/>
      <c r="AA163" s="470"/>
      <c r="AI163" s="471"/>
      <c r="AJ163" s="59"/>
      <c r="AK163" s="59"/>
    </row>
    <row r="164" spans="1:37" s="62" customFormat="1" ht="18" thickBot="1">
      <c r="A164" s="63" t="s">
        <v>124</v>
      </c>
      <c r="B164" s="492" t="s">
        <v>147</v>
      </c>
      <c r="C164" s="493"/>
      <c r="D164" s="494">
        <v>8</v>
      </c>
      <c r="E164" s="495"/>
      <c r="F164" s="132">
        <f>G164*30</f>
        <v>180</v>
      </c>
      <c r="G164" s="496">
        <v>6</v>
      </c>
      <c r="H164" s="497"/>
      <c r="I164" s="133"/>
      <c r="J164" s="133"/>
      <c r="K164" s="133"/>
      <c r="L164" s="133"/>
      <c r="M164" s="123">
        <f>F164-H164</f>
        <v>180</v>
      </c>
      <c r="N164" s="499"/>
      <c r="O164" s="500"/>
      <c r="P164" s="499"/>
      <c r="Q164" s="500"/>
      <c r="R164" s="497"/>
      <c r="S164" s="498"/>
      <c r="T164" s="134"/>
      <c r="U164" s="498">
        <v>6</v>
      </c>
      <c r="V164" s="59"/>
      <c r="W164" s="59" t="b">
        <f>G164=N164+O164+P164+Q164+R164+S164+T164+U164</f>
        <v>1</v>
      </c>
      <c r="X164" s="59"/>
      <c r="Y164" s="59" t="b">
        <f>F164-H164=M164</f>
        <v>1</v>
      </c>
      <c r="AA164" s="472"/>
      <c r="AB164" s="473"/>
      <c r="AC164" s="473"/>
      <c r="AD164" s="473"/>
      <c r="AE164" s="473"/>
      <c r="AF164" s="473"/>
      <c r="AG164" s="473"/>
      <c r="AH164" s="473"/>
      <c r="AI164" s="474"/>
      <c r="AJ164" s="59"/>
      <c r="AK164" s="59"/>
    </row>
    <row r="165" spans="1:37" s="59" customFormat="1" ht="18" customHeight="1" thickBot="1">
      <c r="A165" s="740" t="s">
        <v>149</v>
      </c>
      <c r="B165" s="741"/>
      <c r="C165" s="401">
        <v>3</v>
      </c>
      <c r="D165" s="401">
        <v>13</v>
      </c>
      <c r="E165" s="401">
        <v>0</v>
      </c>
      <c r="F165" s="401">
        <f>SUM(F149:F150,F154,F158:F160,F164)</f>
        <v>1800</v>
      </c>
      <c r="G165" s="401">
        <f aca="true" t="shared" si="78" ref="G165:M165">SUM(G149:G150,G154,G158:G160,G164)</f>
        <v>60</v>
      </c>
      <c r="H165" s="401">
        <f t="shared" si="78"/>
        <v>216</v>
      </c>
      <c r="I165" s="401">
        <f t="shared" si="78"/>
        <v>46</v>
      </c>
      <c r="J165" s="401">
        <f t="shared" si="78"/>
        <v>132</v>
      </c>
      <c r="K165" s="401">
        <f t="shared" si="78"/>
        <v>38</v>
      </c>
      <c r="L165" s="401">
        <f t="shared" si="78"/>
        <v>0</v>
      </c>
      <c r="M165" s="401">
        <f t="shared" si="78"/>
        <v>1584</v>
      </c>
      <c r="N165" s="401">
        <f>SUM(N149:N150,N154,N158:N160,N164)</f>
        <v>0</v>
      </c>
      <c r="O165" s="401">
        <f aca="true" t="shared" si="79" ref="O165:U165">SUM(O149:O150,O154,O158:O160,O164)</f>
        <v>0</v>
      </c>
      <c r="P165" s="401">
        <f t="shared" si="79"/>
        <v>11</v>
      </c>
      <c r="Q165" s="401">
        <f t="shared" si="79"/>
        <v>11</v>
      </c>
      <c r="R165" s="401">
        <f t="shared" si="79"/>
        <v>9</v>
      </c>
      <c r="S165" s="401">
        <f t="shared" si="79"/>
        <v>13</v>
      </c>
      <c r="T165" s="401">
        <f t="shared" si="79"/>
        <v>7</v>
      </c>
      <c r="U165" s="401">
        <f t="shared" si="79"/>
        <v>9</v>
      </c>
      <c r="W165" s="59" t="b">
        <f>G165=N165+O165+P165+Q165+R165+S165+T165+U165</f>
        <v>1</v>
      </c>
      <c r="Y165" s="59" t="b">
        <f>F165-H165=M165</f>
        <v>1</v>
      </c>
      <c r="AJ165" s="273">
        <f>AJ149+AJ150+AJ154+AJ158+AJ159+AJ160</f>
        <v>216</v>
      </c>
      <c r="AK165" s="59" t="b">
        <f>AJ165=H165</f>
        <v>1</v>
      </c>
    </row>
    <row r="166" spans="1:21" s="59" customFormat="1" ht="18" customHeight="1">
      <c r="A166" s="516"/>
      <c r="B166" s="517"/>
      <c r="C166" s="518"/>
      <c r="D166" s="518"/>
      <c r="E166" s="518"/>
      <c r="F166" s="518"/>
      <c r="G166" s="518"/>
      <c r="H166" s="518"/>
      <c r="I166" s="518"/>
      <c r="J166" s="518"/>
      <c r="K166" s="518"/>
      <c r="L166" s="518"/>
      <c r="M166" s="518"/>
      <c r="N166" s="518"/>
      <c r="O166" s="518"/>
      <c r="P166" s="518"/>
      <c r="Q166" s="518"/>
      <c r="R166" s="518"/>
      <c r="S166" s="518"/>
      <c r="T166" s="518"/>
      <c r="U166" s="519"/>
    </row>
    <row r="167" spans="1:37" s="478" customFormat="1" ht="21" customHeight="1">
      <c r="A167" s="752" t="s">
        <v>361</v>
      </c>
      <c r="B167" s="753"/>
      <c r="C167" s="753"/>
      <c r="D167" s="753"/>
      <c r="E167" s="753"/>
      <c r="F167" s="753"/>
      <c r="G167" s="753"/>
      <c r="H167" s="753"/>
      <c r="I167" s="476"/>
      <c r="J167" s="476"/>
      <c r="K167" s="476"/>
      <c r="L167" s="476"/>
      <c r="M167" s="476"/>
      <c r="N167" s="476"/>
      <c r="O167" s="476"/>
      <c r="P167" s="476"/>
      <c r="Q167" s="476"/>
      <c r="R167" s="476"/>
      <c r="S167" s="476"/>
      <c r="T167" s="476"/>
      <c r="U167" s="477"/>
      <c r="V167" s="59"/>
      <c r="W167" s="59"/>
      <c r="X167" s="59"/>
      <c r="Y167" s="59"/>
      <c r="AJ167" s="59"/>
      <c r="AK167" s="59"/>
    </row>
    <row r="168" spans="1:21" s="59" customFormat="1" ht="18" customHeight="1" thickBot="1">
      <c r="A168" s="754" t="s">
        <v>254</v>
      </c>
      <c r="B168" s="755"/>
      <c r="C168" s="755"/>
      <c r="D168" s="755"/>
      <c r="E168" s="755"/>
      <c r="F168" s="755"/>
      <c r="G168" s="755"/>
      <c r="H168" s="755"/>
      <c r="I168" s="282"/>
      <c r="J168" s="282"/>
      <c r="K168" s="282"/>
      <c r="L168" s="282"/>
      <c r="M168" s="282"/>
      <c r="N168" s="282"/>
      <c r="O168" s="282"/>
      <c r="P168" s="282"/>
      <c r="Q168" s="282"/>
      <c r="R168" s="282"/>
      <c r="S168" s="282"/>
      <c r="T168" s="282"/>
      <c r="U168" s="484"/>
    </row>
    <row r="169" spans="1:37" s="59" customFormat="1" ht="18" customHeight="1">
      <c r="A169" s="215" t="s">
        <v>255</v>
      </c>
      <c r="B169" s="216" t="s">
        <v>297</v>
      </c>
      <c r="C169" s="220">
        <v>4</v>
      </c>
      <c r="D169" s="578"/>
      <c r="E169" s="579"/>
      <c r="F169" s="220">
        <f>G169*30</f>
        <v>240</v>
      </c>
      <c r="G169" s="221">
        <v>8</v>
      </c>
      <c r="H169" s="220">
        <f>I169+J169+K169+L169</f>
        <v>32</v>
      </c>
      <c r="I169" s="218">
        <v>8</v>
      </c>
      <c r="J169" s="218">
        <v>4</v>
      </c>
      <c r="K169" s="218">
        <v>20</v>
      </c>
      <c r="L169" s="221"/>
      <c r="M169" s="222">
        <f>F169-H169</f>
        <v>208</v>
      </c>
      <c r="N169" s="220"/>
      <c r="O169" s="221"/>
      <c r="P169" s="220">
        <v>4</v>
      </c>
      <c r="Q169" s="221">
        <v>4</v>
      </c>
      <c r="R169" s="220"/>
      <c r="S169" s="221"/>
      <c r="T169" s="220"/>
      <c r="U169" s="221"/>
      <c r="W169" s="59" t="b">
        <f aca="true" t="shared" si="80" ref="W169:W184">G169=N169+O169+P169+Q169+R169+S169+T169+U169</f>
        <v>1</v>
      </c>
      <c r="X169" s="59" t="b">
        <f aca="true" t="shared" si="81" ref="X169:X184">G169*4=I169+J169+K169+L169</f>
        <v>1</v>
      </c>
      <c r="Y169" s="59" t="b">
        <f aca="true" t="shared" si="82" ref="Y169:Y184">F169-H169=M169</f>
        <v>1</v>
      </c>
      <c r="AA169" s="423">
        <f aca="true" t="shared" si="83" ref="AA169:AH184">N169*4</f>
        <v>0</v>
      </c>
      <c r="AB169" s="424">
        <f t="shared" si="83"/>
        <v>0</v>
      </c>
      <c r="AC169" s="424">
        <f t="shared" si="83"/>
        <v>16</v>
      </c>
      <c r="AD169" s="424">
        <f t="shared" si="83"/>
        <v>16</v>
      </c>
      <c r="AE169" s="424">
        <f t="shared" si="83"/>
        <v>0</v>
      </c>
      <c r="AF169" s="424">
        <f t="shared" si="83"/>
        <v>0</v>
      </c>
      <c r="AG169" s="424">
        <f t="shared" si="83"/>
        <v>0</v>
      </c>
      <c r="AH169" s="424">
        <f t="shared" si="83"/>
        <v>0</v>
      </c>
      <c r="AI169" s="426" t="b">
        <f>AA169+AB169+AC169+AD169+AE169+AF169+AG169+AH169=H169</f>
        <v>1</v>
      </c>
      <c r="AJ169" s="59">
        <f aca="true" t="shared" si="84" ref="AJ169:AJ193">SUM(AA169:AH169)</f>
        <v>32</v>
      </c>
      <c r="AK169" s="59" t="b">
        <f aca="true" t="shared" si="85" ref="AK169:AK183">AJ169=H169</f>
        <v>1</v>
      </c>
    </row>
    <row r="170" spans="1:37" s="59" customFormat="1" ht="18" customHeight="1">
      <c r="A170" s="240" t="s">
        <v>256</v>
      </c>
      <c r="B170" s="241" t="s">
        <v>296</v>
      </c>
      <c r="C170" s="245"/>
      <c r="D170" s="322" t="s">
        <v>156</v>
      </c>
      <c r="E170" s="251"/>
      <c r="F170" s="245">
        <f>SUM(F171:F174)</f>
        <v>480</v>
      </c>
      <c r="G170" s="246">
        <f aca="true" t="shared" si="86" ref="G170:M170">SUM(G171:G174)</f>
        <v>16</v>
      </c>
      <c r="H170" s="245">
        <f t="shared" si="86"/>
        <v>64</v>
      </c>
      <c r="I170" s="243">
        <f t="shared" si="86"/>
        <v>16</v>
      </c>
      <c r="J170" s="243">
        <f t="shared" si="86"/>
        <v>8</v>
      </c>
      <c r="K170" s="243">
        <f t="shared" si="86"/>
        <v>40</v>
      </c>
      <c r="L170" s="246">
        <f t="shared" si="86"/>
        <v>0</v>
      </c>
      <c r="M170" s="255">
        <f t="shared" si="86"/>
        <v>416</v>
      </c>
      <c r="N170" s="245"/>
      <c r="O170" s="246"/>
      <c r="P170" s="245">
        <f>SUM(P171:P174)</f>
        <v>4</v>
      </c>
      <c r="Q170" s="246">
        <f>SUM(Q171:Q174)</f>
        <v>4</v>
      </c>
      <c r="R170" s="245">
        <f>SUM(R171:R174)</f>
        <v>4</v>
      </c>
      <c r="S170" s="246">
        <f>SUM(S171:S174)</f>
        <v>4</v>
      </c>
      <c r="T170" s="245"/>
      <c r="U170" s="246"/>
      <c r="W170" s="59" t="b">
        <f t="shared" si="80"/>
        <v>1</v>
      </c>
      <c r="X170" s="59" t="b">
        <f t="shared" si="81"/>
        <v>1</v>
      </c>
      <c r="Y170" s="59" t="b">
        <f t="shared" si="82"/>
        <v>1</v>
      </c>
      <c r="AA170" s="127">
        <f t="shared" si="83"/>
        <v>0</v>
      </c>
      <c r="AB170" s="116">
        <f t="shared" si="83"/>
        <v>0</v>
      </c>
      <c r="AC170" s="116">
        <f t="shared" si="83"/>
        <v>16</v>
      </c>
      <c r="AD170" s="116">
        <f t="shared" si="83"/>
        <v>16</v>
      </c>
      <c r="AE170" s="116">
        <f t="shared" si="83"/>
        <v>16</v>
      </c>
      <c r="AF170" s="116">
        <f t="shared" si="83"/>
        <v>16</v>
      </c>
      <c r="AG170" s="116">
        <f t="shared" si="83"/>
        <v>0</v>
      </c>
      <c r="AH170" s="116">
        <f t="shared" si="83"/>
        <v>0</v>
      </c>
      <c r="AI170" s="366" t="b">
        <f aca="true" t="shared" si="87" ref="AI170:AI184">AA170+AB170+AC170+AD170+AE170+AF170+AG170+AH170=H170</f>
        <v>1</v>
      </c>
      <c r="AJ170" s="59">
        <f t="shared" si="84"/>
        <v>64</v>
      </c>
      <c r="AK170" s="59" t="b">
        <f t="shared" si="85"/>
        <v>1</v>
      </c>
    </row>
    <row r="171" spans="1:37" s="59" customFormat="1" ht="18" customHeight="1">
      <c r="A171" s="141"/>
      <c r="B171" s="226" t="s">
        <v>298</v>
      </c>
      <c r="C171" s="106"/>
      <c r="D171" s="107"/>
      <c r="E171" s="111"/>
      <c r="F171" s="229">
        <f>G171*30</f>
        <v>120</v>
      </c>
      <c r="G171" s="230">
        <v>4</v>
      </c>
      <c r="H171" s="231">
        <f>I171+J171+K171+L171</f>
        <v>16</v>
      </c>
      <c r="I171" s="233">
        <v>4</v>
      </c>
      <c r="J171" s="233">
        <v>2</v>
      </c>
      <c r="K171" s="233">
        <v>10</v>
      </c>
      <c r="L171" s="230"/>
      <c r="M171" s="234">
        <f>F171-H171</f>
        <v>104</v>
      </c>
      <c r="N171" s="109"/>
      <c r="O171" s="108"/>
      <c r="P171" s="229">
        <v>4</v>
      </c>
      <c r="Q171" s="230"/>
      <c r="R171" s="277"/>
      <c r="S171" s="276"/>
      <c r="T171" s="109"/>
      <c r="U171" s="108"/>
      <c r="W171" s="59" t="b">
        <f t="shared" si="80"/>
        <v>1</v>
      </c>
      <c r="X171" s="59" t="b">
        <f t="shared" si="81"/>
        <v>1</v>
      </c>
      <c r="Y171" s="59" t="b">
        <f t="shared" si="82"/>
        <v>1</v>
      </c>
      <c r="AA171" s="483">
        <f t="shared" si="83"/>
        <v>0</v>
      </c>
      <c r="AB171" s="282">
        <f t="shared" si="83"/>
        <v>0</v>
      </c>
      <c r="AC171" s="282">
        <f t="shared" si="83"/>
        <v>16</v>
      </c>
      <c r="AD171" s="282">
        <f t="shared" si="83"/>
        <v>0</v>
      </c>
      <c r="AE171" s="282">
        <f t="shared" si="83"/>
        <v>0</v>
      </c>
      <c r="AF171" s="282">
        <f t="shared" si="83"/>
        <v>0</v>
      </c>
      <c r="AG171" s="282">
        <f t="shared" si="83"/>
        <v>0</v>
      </c>
      <c r="AH171" s="282">
        <f t="shared" si="83"/>
        <v>0</v>
      </c>
      <c r="AI171" s="485" t="b">
        <f t="shared" si="87"/>
        <v>1</v>
      </c>
      <c r="AJ171" s="59">
        <f t="shared" si="84"/>
        <v>16</v>
      </c>
      <c r="AK171" s="59" t="b">
        <f t="shared" si="85"/>
        <v>1</v>
      </c>
    </row>
    <row r="172" spans="1:37" s="59" customFormat="1" ht="18" customHeight="1">
      <c r="A172" s="142"/>
      <c r="B172" s="226" t="s">
        <v>359</v>
      </c>
      <c r="C172" s="106"/>
      <c r="D172" s="107"/>
      <c r="E172" s="111"/>
      <c r="F172" s="229">
        <f>G172*30</f>
        <v>120</v>
      </c>
      <c r="G172" s="230">
        <v>4</v>
      </c>
      <c r="H172" s="231">
        <f>I172+J172+K172+L172</f>
        <v>16</v>
      </c>
      <c r="I172" s="233">
        <v>4</v>
      </c>
      <c r="J172" s="233">
        <v>2</v>
      </c>
      <c r="K172" s="233">
        <v>10</v>
      </c>
      <c r="L172" s="230"/>
      <c r="M172" s="234">
        <f>F172-H172</f>
        <v>104</v>
      </c>
      <c r="N172" s="109"/>
      <c r="O172" s="108"/>
      <c r="P172" s="229"/>
      <c r="Q172" s="230">
        <v>4</v>
      </c>
      <c r="R172" s="277"/>
      <c r="S172" s="276"/>
      <c r="T172" s="109"/>
      <c r="U172" s="108"/>
      <c r="W172" s="59" t="b">
        <f t="shared" si="80"/>
        <v>1</v>
      </c>
      <c r="X172" s="59" t="b">
        <f t="shared" si="81"/>
        <v>1</v>
      </c>
      <c r="Y172" s="59" t="b">
        <f t="shared" si="82"/>
        <v>1</v>
      </c>
      <c r="AA172" s="483">
        <f t="shared" si="83"/>
        <v>0</v>
      </c>
      <c r="AB172" s="282">
        <f t="shared" si="83"/>
        <v>0</v>
      </c>
      <c r="AC172" s="282">
        <f t="shared" si="83"/>
        <v>0</v>
      </c>
      <c r="AD172" s="282">
        <f t="shared" si="83"/>
        <v>16</v>
      </c>
      <c r="AE172" s="282">
        <f t="shared" si="83"/>
        <v>0</v>
      </c>
      <c r="AF172" s="282">
        <f t="shared" si="83"/>
        <v>0</v>
      </c>
      <c r="AG172" s="282">
        <f t="shared" si="83"/>
        <v>0</v>
      </c>
      <c r="AH172" s="282">
        <f t="shared" si="83"/>
        <v>0</v>
      </c>
      <c r="AI172" s="485" t="b">
        <f t="shared" si="87"/>
        <v>1</v>
      </c>
      <c r="AJ172" s="59">
        <f t="shared" si="84"/>
        <v>16</v>
      </c>
      <c r="AK172" s="59" t="b">
        <f t="shared" si="85"/>
        <v>1</v>
      </c>
    </row>
    <row r="173" spans="1:37" s="59" customFormat="1" ht="18" customHeight="1">
      <c r="A173" s="142"/>
      <c r="B173" s="226" t="s">
        <v>299</v>
      </c>
      <c r="C173" s="106"/>
      <c r="D173" s="107"/>
      <c r="E173" s="111"/>
      <c r="F173" s="229">
        <f>G173*30</f>
        <v>120</v>
      </c>
      <c r="G173" s="230">
        <v>4</v>
      </c>
      <c r="H173" s="231">
        <f>I173+J173+K173+L173</f>
        <v>16</v>
      </c>
      <c r="I173" s="233">
        <v>4</v>
      </c>
      <c r="J173" s="233">
        <v>2</v>
      </c>
      <c r="K173" s="233">
        <v>10</v>
      </c>
      <c r="L173" s="230"/>
      <c r="M173" s="234">
        <f>F173-H173</f>
        <v>104</v>
      </c>
      <c r="N173" s="109"/>
      <c r="O173" s="108"/>
      <c r="P173" s="229"/>
      <c r="Q173" s="230"/>
      <c r="R173" s="277">
        <v>4</v>
      </c>
      <c r="S173" s="276"/>
      <c r="T173" s="109"/>
      <c r="U173" s="108"/>
      <c r="W173" s="59" t="b">
        <f t="shared" si="80"/>
        <v>1</v>
      </c>
      <c r="X173" s="59" t="b">
        <f t="shared" si="81"/>
        <v>1</v>
      </c>
      <c r="Y173" s="59" t="b">
        <f t="shared" si="82"/>
        <v>1</v>
      </c>
      <c r="AA173" s="483">
        <f t="shared" si="83"/>
        <v>0</v>
      </c>
      <c r="AB173" s="282">
        <f t="shared" si="83"/>
        <v>0</v>
      </c>
      <c r="AC173" s="282">
        <f t="shared" si="83"/>
        <v>0</v>
      </c>
      <c r="AD173" s="282">
        <f t="shared" si="83"/>
        <v>0</v>
      </c>
      <c r="AE173" s="282">
        <f t="shared" si="83"/>
        <v>16</v>
      </c>
      <c r="AF173" s="282">
        <f t="shared" si="83"/>
        <v>0</v>
      </c>
      <c r="AG173" s="282">
        <f t="shared" si="83"/>
        <v>0</v>
      </c>
      <c r="AH173" s="282">
        <f t="shared" si="83"/>
        <v>0</v>
      </c>
      <c r="AI173" s="485" t="b">
        <f t="shared" si="87"/>
        <v>1</v>
      </c>
      <c r="AJ173" s="59">
        <f t="shared" si="84"/>
        <v>16</v>
      </c>
      <c r="AK173" s="59" t="b">
        <f t="shared" si="85"/>
        <v>1</v>
      </c>
    </row>
    <row r="174" spans="1:37" s="105" customFormat="1" ht="18" customHeight="1">
      <c r="A174" s="36"/>
      <c r="B174" s="226" t="s">
        <v>360</v>
      </c>
      <c r="C174" s="106"/>
      <c r="D174" s="107"/>
      <c r="E174" s="111"/>
      <c r="F174" s="229">
        <f>G174*30</f>
        <v>120</v>
      </c>
      <c r="G174" s="230">
        <v>4</v>
      </c>
      <c r="H174" s="231">
        <f>I174+J174+K174+L174</f>
        <v>16</v>
      </c>
      <c r="I174" s="233">
        <v>4</v>
      </c>
      <c r="J174" s="233">
        <v>2</v>
      </c>
      <c r="K174" s="233">
        <v>10</v>
      </c>
      <c r="L174" s="230"/>
      <c r="M174" s="234">
        <f>F174-H174</f>
        <v>104</v>
      </c>
      <c r="N174" s="109"/>
      <c r="O174" s="108"/>
      <c r="P174" s="229"/>
      <c r="Q174" s="230"/>
      <c r="R174" s="277"/>
      <c r="S174" s="276">
        <v>4</v>
      </c>
      <c r="T174" s="109"/>
      <c r="U174" s="108"/>
      <c r="V174" s="59"/>
      <c r="W174" s="59" t="b">
        <f t="shared" si="80"/>
        <v>1</v>
      </c>
      <c r="X174" s="59" t="b">
        <f t="shared" si="81"/>
        <v>1</v>
      </c>
      <c r="Y174" s="59" t="b">
        <f t="shared" si="82"/>
        <v>1</v>
      </c>
      <c r="AA174" s="483">
        <f t="shared" si="83"/>
        <v>0</v>
      </c>
      <c r="AB174" s="282">
        <f t="shared" si="83"/>
        <v>0</v>
      </c>
      <c r="AC174" s="282">
        <f t="shared" si="83"/>
        <v>0</v>
      </c>
      <c r="AD174" s="282">
        <f t="shared" si="83"/>
        <v>0</v>
      </c>
      <c r="AE174" s="282">
        <f t="shared" si="83"/>
        <v>0</v>
      </c>
      <c r="AF174" s="282">
        <f t="shared" si="83"/>
        <v>16</v>
      </c>
      <c r="AG174" s="282">
        <f t="shared" si="83"/>
        <v>0</v>
      </c>
      <c r="AH174" s="282">
        <f t="shared" si="83"/>
        <v>0</v>
      </c>
      <c r="AI174" s="485" t="b">
        <f t="shared" si="87"/>
        <v>1</v>
      </c>
      <c r="AJ174" s="59">
        <f t="shared" si="84"/>
        <v>16</v>
      </c>
      <c r="AK174" s="59" t="b">
        <f t="shared" si="85"/>
        <v>1</v>
      </c>
    </row>
    <row r="175" spans="1:37" s="59" customFormat="1" ht="18" customHeight="1">
      <c r="A175" s="240" t="s">
        <v>257</v>
      </c>
      <c r="B175" s="241" t="s">
        <v>301</v>
      </c>
      <c r="C175" s="245">
        <v>6</v>
      </c>
      <c r="D175" s="322" t="s">
        <v>250</v>
      </c>
      <c r="E175" s="251"/>
      <c r="F175" s="245">
        <f>SUM(F176:F180)</f>
        <v>600</v>
      </c>
      <c r="G175" s="246">
        <f aca="true" t="shared" si="88" ref="G175:M175">SUM(G176:G180)</f>
        <v>20</v>
      </c>
      <c r="H175" s="245">
        <f t="shared" si="88"/>
        <v>80</v>
      </c>
      <c r="I175" s="243">
        <f t="shared" si="88"/>
        <v>12</v>
      </c>
      <c r="J175" s="243">
        <f t="shared" si="88"/>
        <v>34</v>
      </c>
      <c r="K175" s="243">
        <f t="shared" si="88"/>
        <v>34</v>
      </c>
      <c r="L175" s="246">
        <f t="shared" si="88"/>
        <v>0</v>
      </c>
      <c r="M175" s="255">
        <f t="shared" si="88"/>
        <v>520</v>
      </c>
      <c r="N175" s="245"/>
      <c r="O175" s="246"/>
      <c r="P175" s="245">
        <f>SUM(P176:P180)</f>
        <v>3</v>
      </c>
      <c r="Q175" s="246">
        <f>SUM(Q176:Q180)</f>
        <v>3</v>
      </c>
      <c r="R175" s="245">
        <f>SUM(R176:R180)</f>
        <v>5</v>
      </c>
      <c r="S175" s="246">
        <f>SUM(S176:S180)</f>
        <v>5</v>
      </c>
      <c r="T175" s="245">
        <f>SUM(T176:T180)</f>
        <v>4</v>
      </c>
      <c r="U175" s="246"/>
      <c r="W175" s="59" t="b">
        <f t="shared" si="80"/>
        <v>1</v>
      </c>
      <c r="X175" s="59" t="b">
        <f t="shared" si="81"/>
        <v>1</v>
      </c>
      <c r="Y175" s="59" t="b">
        <f t="shared" si="82"/>
        <v>1</v>
      </c>
      <c r="AA175" s="127">
        <f t="shared" si="83"/>
        <v>0</v>
      </c>
      <c r="AB175" s="116">
        <f t="shared" si="83"/>
        <v>0</v>
      </c>
      <c r="AC175" s="116">
        <f t="shared" si="83"/>
        <v>12</v>
      </c>
      <c r="AD175" s="116">
        <f t="shared" si="83"/>
        <v>12</v>
      </c>
      <c r="AE175" s="116">
        <f t="shared" si="83"/>
        <v>20</v>
      </c>
      <c r="AF175" s="116">
        <f t="shared" si="83"/>
        <v>20</v>
      </c>
      <c r="AG175" s="116">
        <f t="shared" si="83"/>
        <v>16</v>
      </c>
      <c r="AH175" s="116">
        <f t="shared" si="83"/>
        <v>0</v>
      </c>
      <c r="AI175" s="366" t="b">
        <f t="shared" si="87"/>
        <v>1</v>
      </c>
      <c r="AJ175" s="59">
        <f t="shared" si="84"/>
        <v>80</v>
      </c>
      <c r="AK175" s="59" t="b">
        <f t="shared" si="85"/>
        <v>1</v>
      </c>
    </row>
    <row r="176" spans="1:37" s="105" customFormat="1" ht="18" customHeight="1">
      <c r="A176" s="568"/>
      <c r="B176" s="226" t="s">
        <v>253</v>
      </c>
      <c r="C176" s="106"/>
      <c r="D176" s="107"/>
      <c r="E176" s="111"/>
      <c r="F176" s="229">
        <f>G176*30</f>
        <v>90</v>
      </c>
      <c r="G176" s="230">
        <v>3</v>
      </c>
      <c r="H176" s="231">
        <f>I176+J176+K176+L176</f>
        <v>12</v>
      </c>
      <c r="I176" s="233">
        <v>4</v>
      </c>
      <c r="J176" s="233">
        <v>8</v>
      </c>
      <c r="K176" s="233"/>
      <c r="L176" s="230"/>
      <c r="M176" s="234">
        <f>F176-H176</f>
        <v>78</v>
      </c>
      <c r="N176" s="109"/>
      <c r="O176" s="108"/>
      <c r="P176" s="229">
        <v>3</v>
      </c>
      <c r="Q176" s="230"/>
      <c r="R176" s="229"/>
      <c r="S176" s="230"/>
      <c r="T176" s="229"/>
      <c r="U176" s="71"/>
      <c r="V176" s="59"/>
      <c r="W176" s="59" t="b">
        <f t="shared" si="80"/>
        <v>1</v>
      </c>
      <c r="X176" s="59" t="b">
        <f t="shared" si="81"/>
        <v>1</v>
      </c>
      <c r="Y176" s="59" t="b">
        <f t="shared" si="82"/>
        <v>1</v>
      </c>
      <c r="AA176" s="483">
        <f t="shared" si="83"/>
        <v>0</v>
      </c>
      <c r="AB176" s="282">
        <f t="shared" si="83"/>
        <v>0</v>
      </c>
      <c r="AC176" s="282">
        <f t="shared" si="83"/>
        <v>12</v>
      </c>
      <c r="AD176" s="282">
        <f t="shared" si="83"/>
        <v>0</v>
      </c>
      <c r="AE176" s="282">
        <f t="shared" si="83"/>
        <v>0</v>
      </c>
      <c r="AF176" s="282">
        <f t="shared" si="83"/>
        <v>0</v>
      </c>
      <c r="AG176" s="282">
        <f t="shared" si="83"/>
        <v>0</v>
      </c>
      <c r="AH176" s="282">
        <f t="shared" si="83"/>
        <v>0</v>
      </c>
      <c r="AI176" s="485" t="b">
        <f t="shared" si="87"/>
        <v>1</v>
      </c>
      <c r="AJ176" s="59">
        <f t="shared" si="84"/>
        <v>12</v>
      </c>
      <c r="AK176" s="59" t="b">
        <f t="shared" si="85"/>
        <v>1</v>
      </c>
    </row>
    <row r="177" spans="1:37" s="105" customFormat="1" ht="18" customHeight="1">
      <c r="A177" s="566"/>
      <c r="B177" s="226" t="s">
        <v>300</v>
      </c>
      <c r="C177" s="106"/>
      <c r="D177" s="107"/>
      <c r="E177" s="111"/>
      <c r="F177" s="229">
        <f aca="true" t="shared" si="89" ref="F177:F184">G177*30</f>
        <v>90</v>
      </c>
      <c r="G177" s="230">
        <v>3</v>
      </c>
      <c r="H177" s="231">
        <f>I177+J177+K177+L177</f>
        <v>12</v>
      </c>
      <c r="I177" s="233">
        <v>4</v>
      </c>
      <c r="J177" s="233">
        <v>8</v>
      </c>
      <c r="K177" s="233"/>
      <c r="L177" s="230"/>
      <c r="M177" s="234">
        <f>F177-H177</f>
        <v>78</v>
      </c>
      <c r="N177" s="109"/>
      <c r="O177" s="108"/>
      <c r="P177" s="229"/>
      <c r="Q177" s="230">
        <v>3</v>
      </c>
      <c r="R177" s="229"/>
      <c r="S177" s="230"/>
      <c r="T177" s="229"/>
      <c r="U177" s="71"/>
      <c r="V177" s="59"/>
      <c r="W177" s="59" t="b">
        <f t="shared" si="80"/>
        <v>1</v>
      </c>
      <c r="X177" s="59" t="b">
        <f t="shared" si="81"/>
        <v>1</v>
      </c>
      <c r="Y177" s="59" t="b">
        <f t="shared" si="82"/>
        <v>1</v>
      </c>
      <c r="AA177" s="483">
        <f t="shared" si="83"/>
        <v>0</v>
      </c>
      <c r="AB177" s="282">
        <f t="shared" si="83"/>
        <v>0</v>
      </c>
      <c r="AC177" s="282">
        <f t="shared" si="83"/>
        <v>0</v>
      </c>
      <c r="AD177" s="282">
        <f t="shared" si="83"/>
        <v>12</v>
      </c>
      <c r="AE177" s="282">
        <f t="shared" si="83"/>
        <v>0</v>
      </c>
      <c r="AF177" s="282">
        <f t="shared" si="83"/>
        <v>0</v>
      </c>
      <c r="AG177" s="282">
        <f t="shared" si="83"/>
        <v>0</v>
      </c>
      <c r="AH177" s="282">
        <f t="shared" si="83"/>
        <v>0</v>
      </c>
      <c r="AI177" s="485" t="b">
        <f t="shared" si="87"/>
        <v>1</v>
      </c>
      <c r="AJ177" s="59">
        <f t="shared" si="84"/>
        <v>12</v>
      </c>
      <c r="AK177" s="59" t="b">
        <f t="shared" si="85"/>
        <v>1</v>
      </c>
    </row>
    <row r="178" spans="1:37" s="105" customFormat="1" ht="18" customHeight="1">
      <c r="A178" s="566"/>
      <c r="B178" s="226" t="s">
        <v>302</v>
      </c>
      <c r="C178" s="106"/>
      <c r="D178" s="107"/>
      <c r="E178" s="111"/>
      <c r="F178" s="229">
        <f t="shared" si="89"/>
        <v>150</v>
      </c>
      <c r="G178" s="230">
        <v>5</v>
      </c>
      <c r="H178" s="231">
        <f>I178+J178+K178+L178</f>
        <v>20</v>
      </c>
      <c r="I178" s="233">
        <v>4</v>
      </c>
      <c r="J178" s="233">
        <v>6</v>
      </c>
      <c r="K178" s="233">
        <v>10</v>
      </c>
      <c r="L178" s="230"/>
      <c r="M178" s="234">
        <f>F178-H178</f>
        <v>130</v>
      </c>
      <c r="N178" s="109"/>
      <c r="O178" s="108"/>
      <c r="P178" s="229"/>
      <c r="Q178" s="230"/>
      <c r="R178" s="229"/>
      <c r="S178" s="230">
        <v>5</v>
      </c>
      <c r="T178" s="229"/>
      <c r="U178" s="71"/>
      <c r="V178" s="59"/>
      <c r="W178" s="59" t="b">
        <f t="shared" si="80"/>
        <v>1</v>
      </c>
      <c r="X178" s="59" t="b">
        <f t="shared" si="81"/>
        <v>1</v>
      </c>
      <c r="Y178" s="59" t="b">
        <f t="shared" si="82"/>
        <v>1</v>
      </c>
      <c r="AA178" s="483">
        <f t="shared" si="83"/>
        <v>0</v>
      </c>
      <c r="AB178" s="282">
        <f t="shared" si="83"/>
        <v>0</v>
      </c>
      <c r="AC178" s="282">
        <f t="shared" si="83"/>
        <v>0</v>
      </c>
      <c r="AD178" s="282">
        <f t="shared" si="83"/>
        <v>0</v>
      </c>
      <c r="AE178" s="282">
        <f t="shared" si="83"/>
        <v>0</v>
      </c>
      <c r="AF178" s="282">
        <f t="shared" si="83"/>
        <v>20</v>
      </c>
      <c r="AG178" s="282">
        <f t="shared" si="83"/>
        <v>0</v>
      </c>
      <c r="AH178" s="282">
        <f t="shared" si="83"/>
        <v>0</v>
      </c>
      <c r="AI178" s="485" t="b">
        <f t="shared" si="87"/>
        <v>1</v>
      </c>
      <c r="AJ178" s="59">
        <f t="shared" si="84"/>
        <v>20</v>
      </c>
      <c r="AK178" s="59" t="b">
        <f t="shared" si="85"/>
        <v>1</v>
      </c>
    </row>
    <row r="179" spans="1:37" s="105" customFormat="1" ht="18" customHeight="1">
      <c r="A179" s="566"/>
      <c r="B179" s="226" t="s">
        <v>251</v>
      </c>
      <c r="C179" s="106"/>
      <c r="D179" s="107"/>
      <c r="E179" s="111"/>
      <c r="F179" s="229">
        <f t="shared" si="89"/>
        <v>150</v>
      </c>
      <c r="G179" s="230">
        <v>5</v>
      </c>
      <c r="H179" s="231">
        <f>I179+J179+K179+L179</f>
        <v>20</v>
      </c>
      <c r="I179" s="233"/>
      <c r="J179" s="233">
        <v>8</v>
      </c>
      <c r="K179" s="233">
        <v>12</v>
      </c>
      <c r="L179" s="230"/>
      <c r="M179" s="234">
        <f>F179-H179</f>
        <v>130</v>
      </c>
      <c r="N179" s="109"/>
      <c r="O179" s="108"/>
      <c r="P179" s="229"/>
      <c r="Q179" s="230"/>
      <c r="R179" s="229">
        <v>5</v>
      </c>
      <c r="S179" s="230"/>
      <c r="T179" s="229"/>
      <c r="U179" s="71"/>
      <c r="V179" s="59"/>
      <c r="W179" s="59" t="b">
        <f t="shared" si="80"/>
        <v>1</v>
      </c>
      <c r="X179" s="59" t="b">
        <f t="shared" si="81"/>
        <v>1</v>
      </c>
      <c r="Y179" s="59" t="b">
        <f t="shared" si="82"/>
        <v>1</v>
      </c>
      <c r="AA179" s="483">
        <f t="shared" si="83"/>
        <v>0</v>
      </c>
      <c r="AB179" s="282">
        <f t="shared" si="83"/>
        <v>0</v>
      </c>
      <c r="AC179" s="282">
        <f t="shared" si="83"/>
        <v>0</v>
      </c>
      <c r="AD179" s="282">
        <f t="shared" si="83"/>
        <v>0</v>
      </c>
      <c r="AE179" s="282">
        <f t="shared" si="83"/>
        <v>20</v>
      </c>
      <c r="AF179" s="282">
        <f t="shared" si="83"/>
        <v>0</v>
      </c>
      <c r="AG179" s="282">
        <f t="shared" si="83"/>
        <v>0</v>
      </c>
      <c r="AH179" s="282">
        <f t="shared" si="83"/>
        <v>0</v>
      </c>
      <c r="AI179" s="485" t="b">
        <f t="shared" si="87"/>
        <v>1</v>
      </c>
      <c r="AJ179" s="59">
        <f t="shared" si="84"/>
        <v>20</v>
      </c>
      <c r="AK179" s="59" t="b">
        <f t="shared" si="85"/>
        <v>1</v>
      </c>
    </row>
    <row r="180" spans="1:37" s="131" customFormat="1" ht="18">
      <c r="A180" s="567"/>
      <c r="B180" s="226" t="s">
        <v>303</v>
      </c>
      <c r="C180" s="106"/>
      <c r="D180" s="107"/>
      <c r="E180" s="111"/>
      <c r="F180" s="229">
        <f t="shared" si="89"/>
        <v>120</v>
      </c>
      <c r="G180" s="230">
        <v>4</v>
      </c>
      <c r="H180" s="231">
        <f>I180+J180+K180+L180</f>
        <v>16</v>
      </c>
      <c r="I180" s="233"/>
      <c r="J180" s="233">
        <v>4</v>
      </c>
      <c r="K180" s="233">
        <v>12</v>
      </c>
      <c r="L180" s="230"/>
      <c r="M180" s="234">
        <f>F180-H180</f>
        <v>104</v>
      </c>
      <c r="N180" s="109"/>
      <c r="O180" s="108"/>
      <c r="P180" s="229"/>
      <c r="Q180" s="230"/>
      <c r="R180" s="229"/>
      <c r="S180" s="230"/>
      <c r="T180" s="229">
        <v>4</v>
      </c>
      <c r="U180" s="71"/>
      <c r="V180" s="59"/>
      <c r="W180" s="59" t="b">
        <f t="shared" si="80"/>
        <v>1</v>
      </c>
      <c r="X180" s="59" t="b">
        <f t="shared" si="81"/>
        <v>1</v>
      </c>
      <c r="Y180" s="59" t="b">
        <f t="shared" si="82"/>
        <v>1</v>
      </c>
      <c r="AA180" s="483">
        <f t="shared" si="83"/>
        <v>0</v>
      </c>
      <c r="AB180" s="282">
        <f t="shared" si="83"/>
        <v>0</v>
      </c>
      <c r="AC180" s="282">
        <f t="shared" si="83"/>
        <v>0</v>
      </c>
      <c r="AD180" s="282">
        <f t="shared" si="83"/>
        <v>0</v>
      </c>
      <c r="AE180" s="282">
        <f t="shared" si="83"/>
        <v>0</v>
      </c>
      <c r="AF180" s="282">
        <f t="shared" si="83"/>
        <v>0</v>
      </c>
      <c r="AG180" s="282">
        <f t="shared" si="83"/>
        <v>16</v>
      </c>
      <c r="AH180" s="282">
        <f t="shared" si="83"/>
        <v>0</v>
      </c>
      <c r="AI180" s="485" t="b">
        <f t="shared" si="87"/>
        <v>1</v>
      </c>
      <c r="AJ180" s="59">
        <f t="shared" si="84"/>
        <v>16</v>
      </c>
      <c r="AK180" s="59" t="b">
        <f t="shared" si="85"/>
        <v>1</v>
      </c>
    </row>
    <row r="181" spans="1:37" s="59" customFormat="1" ht="18" customHeight="1">
      <c r="A181" s="240" t="s">
        <v>258</v>
      </c>
      <c r="B181" s="241" t="s">
        <v>304</v>
      </c>
      <c r="C181" s="245">
        <v>8</v>
      </c>
      <c r="D181" s="322">
        <v>6.7</v>
      </c>
      <c r="E181" s="251"/>
      <c r="F181" s="245">
        <f>SUM(F182:F184)</f>
        <v>300</v>
      </c>
      <c r="G181" s="246">
        <f aca="true" t="shared" si="90" ref="G181:M181">SUM(G182:G184)</f>
        <v>10</v>
      </c>
      <c r="H181" s="245">
        <f t="shared" si="90"/>
        <v>40</v>
      </c>
      <c r="I181" s="243">
        <f t="shared" si="90"/>
        <v>12</v>
      </c>
      <c r="J181" s="243">
        <f t="shared" si="90"/>
        <v>6</v>
      </c>
      <c r="K181" s="243">
        <f t="shared" si="90"/>
        <v>22</v>
      </c>
      <c r="L181" s="246">
        <f t="shared" si="90"/>
        <v>0</v>
      </c>
      <c r="M181" s="255">
        <f t="shared" si="90"/>
        <v>260</v>
      </c>
      <c r="N181" s="245"/>
      <c r="O181" s="246"/>
      <c r="P181" s="245"/>
      <c r="Q181" s="246"/>
      <c r="R181" s="245"/>
      <c r="S181" s="246">
        <f>SUM(S182:S184)</f>
        <v>4</v>
      </c>
      <c r="T181" s="245">
        <f>SUM(T182:T184)</f>
        <v>3</v>
      </c>
      <c r="U181" s="246">
        <f>SUM(U182:U184)</f>
        <v>3</v>
      </c>
      <c r="W181" s="59" t="b">
        <f t="shared" si="80"/>
        <v>1</v>
      </c>
      <c r="X181" s="59" t="b">
        <f t="shared" si="81"/>
        <v>1</v>
      </c>
      <c r="Y181" s="59" t="b">
        <f t="shared" si="82"/>
        <v>1</v>
      </c>
      <c r="AA181" s="127">
        <f t="shared" si="83"/>
        <v>0</v>
      </c>
      <c r="AB181" s="116">
        <f t="shared" si="83"/>
        <v>0</v>
      </c>
      <c r="AC181" s="116">
        <f t="shared" si="83"/>
        <v>0</v>
      </c>
      <c r="AD181" s="116">
        <f t="shared" si="83"/>
        <v>0</v>
      </c>
      <c r="AE181" s="116">
        <f t="shared" si="83"/>
        <v>0</v>
      </c>
      <c r="AF181" s="116">
        <f t="shared" si="83"/>
        <v>16</v>
      </c>
      <c r="AG181" s="116">
        <f t="shared" si="83"/>
        <v>12</v>
      </c>
      <c r="AH181" s="116">
        <f t="shared" si="83"/>
        <v>12</v>
      </c>
      <c r="AI181" s="366" t="b">
        <f t="shared" si="87"/>
        <v>1</v>
      </c>
      <c r="AJ181" s="59">
        <f t="shared" si="84"/>
        <v>40</v>
      </c>
      <c r="AK181" s="59" t="b">
        <f t="shared" si="85"/>
        <v>1</v>
      </c>
    </row>
    <row r="182" spans="1:37" s="62" customFormat="1" ht="18">
      <c r="A182" s="568"/>
      <c r="B182" s="226" t="s">
        <v>356</v>
      </c>
      <c r="C182" s="106"/>
      <c r="D182" s="107"/>
      <c r="E182" s="111"/>
      <c r="F182" s="229">
        <f t="shared" si="89"/>
        <v>120</v>
      </c>
      <c r="G182" s="230">
        <v>4</v>
      </c>
      <c r="H182" s="231">
        <f>I182+J182+K182+L182</f>
        <v>16</v>
      </c>
      <c r="I182" s="233">
        <v>4</v>
      </c>
      <c r="J182" s="233">
        <v>2</v>
      </c>
      <c r="K182" s="233">
        <v>10</v>
      </c>
      <c r="L182" s="230"/>
      <c r="M182" s="234">
        <f>F182-H182</f>
        <v>104</v>
      </c>
      <c r="N182" s="109"/>
      <c r="O182" s="108"/>
      <c r="P182" s="109"/>
      <c r="Q182" s="595"/>
      <c r="R182" s="40"/>
      <c r="S182" s="276">
        <v>4</v>
      </c>
      <c r="T182" s="277"/>
      <c r="U182" s="276"/>
      <c r="V182" s="59"/>
      <c r="W182" s="59" t="b">
        <f t="shared" si="80"/>
        <v>1</v>
      </c>
      <c r="X182" s="59" t="b">
        <f t="shared" si="81"/>
        <v>1</v>
      </c>
      <c r="Y182" s="59" t="b">
        <f t="shared" si="82"/>
        <v>1</v>
      </c>
      <c r="AA182" s="483">
        <f t="shared" si="83"/>
        <v>0</v>
      </c>
      <c r="AB182" s="282">
        <f t="shared" si="83"/>
        <v>0</v>
      </c>
      <c r="AC182" s="282">
        <f t="shared" si="83"/>
        <v>0</v>
      </c>
      <c r="AD182" s="282">
        <f t="shared" si="83"/>
        <v>0</v>
      </c>
      <c r="AE182" s="282">
        <f t="shared" si="83"/>
        <v>0</v>
      </c>
      <c r="AF182" s="282">
        <f t="shared" si="83"/>
        <v>16</v>
      </c>
      <c r="AG182" s="282">
        <f t="shared" si="83"/>
        <v>0</v>
      </c>
      <c r="AH182" s="282">
        <f t="shared" si="83"/>
        <v>0</v>
      </c>
      <c r="AI182" s="485" t="b">
        <f t="shared" si="87"/>
        <v>1</v>
      </c>
      <c r="AJ182" s="59">
        <f t="shared" si="84"/>
        <v>16</v>
      </c>
      <c r="AK182" s="59" t="b">
        <f t="shared" si="85"/>
        <v>1</v>
      </c>
    </row>
    <row r="183" spans="1:37" s="541" customFormat="1" ht="18">
      <c r="A183" s="566"/>
      <c r="B183" s="226" t="s">
        <v>357</v>
      </c>
      <c r="C183" s="106"/>
      <c r="D183" s="107"/>
      <c r="E183" s="111"/>
      <c r="F183" s="229">
        <f t="shared" si="89"/>
        <v>90</v>
      </c>
      <c r="G183" s="230">
        <v>3</v>
      </c>
      <c r="H183" s="231">
        <f>I183+J183+K183+L183</f>
        <v>12</v>
      </c>
      <c r="I183" s="233">
        <v>4</v>
      </c>
      <c r="J183" s="233">
        <v>2</v>
      </c>
      <c r="K183" s="233">
        <v>6</v>
      </c>
      <c r="L183" s="230"/>
      <c r="M183" s="234">
        <f>F183-H183</f>
        <v>78</v>
      </c>
      <c r="N183" s="109"/>
      <c r="O183" s="108"/>
      <c r="P183" s="109"/>
      <c r="Q183" s="595"/>
      <c r="R183" s="40"/>
      <c r="S183" s="230"/>
      <c r="T183" s="277">
        <v>3</v>
      </c>
      <c r="U183" s="276"/>
      <c r="V183" s="59"/>
      <c r="W183" s="59" t="b">
        <f t="shared" si="80"/>
        <v>1</v>
      </c>
      <c r="X183" s="59" t="b">
        <f t="shared" si="81"/>
        <v>1</v>
      </c>
      <c r="Y183" s="59" t="b">
        <f t="shared" si="82"/>
        <v>1</v>
      </c>
      <c r="AA183" s="483">
        <f t="shared" si="83"/>
        <v>0</v>
      </c>
      <c r="AB183" s="282">
        <f t="shared" si="83"/>
        <v>0</v>
      </c>
      <c r="AC183" s="282">
        <f t="shared" si="83"/>
        <v>0</v>
      </c>
      <c r="AD183" s="282">
        <f t="shared" si="83"/>
        <v>0</v>
      </c>
      <c r="AE183" s="282">
        <f t="shared" si="83"/>
        <v>0</v>
      </c>
      <c r="AF183" s="282">
        <f t="shared" si="83"/>
        <v>0</v>
      </c>
      <c r="AG183" s="282">
        <f t="shared" si="83"/>
        <v>12</v>
      </c>
      <c r="AH183" s="282">
        <f t="shared" si="83"/>
        <v>0</v>
      </c>
      <c r="AI183" s="485" t="b">
        <f t="shared" si="87"/>
        <v>1</v>
      </c>
      <c r="AJ183" s="59">
        <f t="shared" si="84"/>
        <v>12</v>
      </c>
      <c r="AK183" s="59" t="b">
        <f t="shared" si="85"/>
        <v>1</v>
      </c>
    </row>
    <row r="184" spans="1:37" s="541" customFormat="1" ht="18" thickBot="1">
      <c r="A184" s="575"/>
      <c r="B184" s="521" t="s">
        <v>358</v>
      </c>
      <c r="C184" s="597"/>
      <c r="D184" s="598"/>
      <c r="E184" s="524"/>
      <c r="F184" s="509">
        <f t="shared" si="89"/>
        <v>90</v>
      </c>
      <c r="G184" s="510">
        <v>3</v>
      </c>
      <c r="H184" s="511">
        <f>I184+J184+K184+L184</f>
        <v>12</v>
      </c>
      <c r="I184" s="512">
        <v>4</v>
      </c>
      <c r="J184" s="512">
        <v>2</v>
      </c>
      <c r="K184" s="512">
        <v>6</v>
      </c>
      <c r="L184" s="510"/>
      <c r="M184" s="513">
        <f>F184-H184</f>
        <v>78</v>
      </c>
      <c r="N184" s="569"/>
      <c r="O184" s="570"/>
      <c r="P184" s="569"/>
      <c r="Q184" s="596"/>
      <c r="R184" s="569"/>
      <c r="S184" s="510"/>
      <c r="T184" s="523"/>
      <c r="U184" s="522">
        <v>3</v>
      </c>
      <c r="V184" s="59"/>
      <c r="W184" s="59" t="b">
        <f t="shared" si="80"/>
        <v>1</v>
      </c>
      <c r="X184" s="59" t="b">
        <f t="shared" si="81"/>
        <v>1</v>
      </c>
      <c r="Y184" s="59" t="b">
        <f t="shared" si="82"/>
        <v>1</v>
      </c>
      <c r="AA184" s="483">
        <f t="shared" si="83"/>
        <v>0</v>
      </c>
      <c r="AB184" s="282">
        <f t="shared" si="83"/>
        <v>0</v>
      </c>
      <c r="AC184" s="282">
        <f t="shared" si="83"/>
        <v>0</v>
      </c>
      <c r="AD184" s="282">
        <f t="shared" si="83"/>
        <v>0</v>
      </c>
      <c r="AE184" s="282">
        <f t="shared" si="83"/>
        <v>0</v>
      </c>
      <c r="AF184" s="282">
        <f t="shared" si="83"/>
        <v>0</v>
      </c>
      <c r="AG184" s="282">
        <f t="shared" si="83"/>
        <v>0</v>
      </c>
      <c r="AH184" s="282">
        <f t="shared" si="83"/>
        <v>12</v>
      </c>
      <c r="AI184" s="485" t="b">
        <f t="shared" si="87"/>
        <v>1</v>
      </c>
      <c r="AJ184" s="59"/>
      <c r="AK184" s="59"/>
    </row>
    <row r="185" spans="1:35" s="131" customFormat="1" ht="18" thickBot="1">
      <c r="A185" s="542" t="s">
        <v>259</v>
      </c>
      <c r="B185" s="609"/>
      <c r="C185" s="515"/>
      <c r="D185" s="515"/>
      <c r="E185" s="515"/>
      <c r="F185" s="515"/>
      <c r="G185" s="515"/>
      <c r="H185" s="515"/>
      <c r="I185" s="515"/>
      <c r="J185" s="515"/>
      <c r="K185" s="515"/>
      <c r="L185" s="515"/>
      <c r="M185" s="515"/>
      <c r="N185" s="515"/>
      <c r="O185" s="515"/>
      <c r="P185" s="515"/>
      <c r="Q185" s="515"/>
      <c r="R185" s="515"/>
      <c r="S185" s="515"/>
      <c r="T185" s="515"/>
      <c r="U185" s="610"/>
      <c r="V185" s="59"/>
      <c r="W185" s="59"/>
      <c r="X185" s="59"/>
      <c r="Y185" s="59"/>
      <c r="AA185" s="470"/>
      <c r="AI185" s="471"/>
    </row>
    <row r="186" spans="1:35" s="541" customFormat="1" ht="18" thickBot="1">
      <c r="A186" s="577" t="s">
        <v>350</v>
      </c>
      <c r="B186" s="635" t="s">
        <v>147</v>
      </c>
      <c r="C186" s="636"/>
      <c r="D186" s="637">
        <v>8</v>
      </c>
      <c r="E186" s="638"/>
      <c r="F186" s="639">
        <f>G186*30</f>
        <v>180</v>
      </c>
      <c r="G186" s="574">
        <v>6</v>
      </c>
      <c r="H186" s="640"/>
      <c r="I186" s="637"/>
      <c r="J186" s="637"/>
      <c r="K186" s="637"/>
      <c r="L186" s="638"/>
      <c r="M186" s="528">
        <f>F186-H186</f>
        <v>180</v>
      </c>
      <c r="N186" s="571"/>
      <c r="O186" s="572"/>
      <c r="P186" s="573"/>
      <c r="Q186" s="574"/>
      <c r="R186" s="636"/>
      <c r="S186" s="641"/>
      <c r="T186" s="640"/>
      <c r="U186" s="641">
        <v>6</v>
      </c>
      <c r="V186" s="59"/>
      <c r="W186" s="59" t="b">
        <f>G186=N186+O186+P186+Q186+R186+S186+T186+U186</f>
        <v>1</v>
      </c>
      <c r="X186" s="59"/>
      <c r="Y186" s="59" t="b">
        <f>F186-H186=M186</f>
        <v>1</v>
      </c>
      <c r="AA186" s="542"/>
      <c r="AB186" s="659"/>
      <c r="AC186" s="659"/>
      <c r="AD186" s="659"/>
      <c r="AE186" s="659"/>
      <c r="AF186" s="659"/>
      <c r="AG186" s="659"/>
      <c r="AH186" s="659"/>
      <c r="AI186" s="660"/>
    </row>
    <row r="187" spans="1:37" s="59" customFormat="1" ht="21.75" customHeight="1" thickBot="1">
      <c r="A187" s="740" t="s">
        <v>149</v>
      </c>
      <c r="B187" s="741"/>
      <c r="C187" s="401">
        <v>3</v>
      </c>
      <c r="D187" s="401">
        <v>11</v>
      </c>
      <c r="E187" s="401">
        <v>0</v>
      </c>
      <c r="F187" s="401">
        <f>SUM(F169:F170,F175,F181,F186)</f>
        <v>1800</v>
      </c>
      <c r="G187" s="401">
        <f aca="true" t="shared" si="91" ref="G187:U187">SUM(G169:G170,G175,G181,G186)</f>
        <v>60</v>
      </c>
      <c r="H187" s="401">
        <f t="shared" si="91"/>
        <v>216</v>
      </c>
      <c r="I187" s="401">
        <f t="shared" si="91"/>
        <v>48</v>
      </c>
      <c r="J187" s="401">
        <f t="shared" si="91"/>
        <v>52</v>
      </c>
      <c r="K187" s="401">
        <f t="shared" si="91"/>
        <v>116</v>
      </c>
      <c r="L187" s="401">
        <f t="shared" si="91"/>
        <v>0</v>
      </c>
      <c r="M187" s="401">
        <f t="shared" si="91"/>
        <v>1584</v>
      </c>
      <c r="N187" s="401">
        <f>SUM(N169:N170,N175,N181,N186)</f>
        <v>0</v>
      </c>
      <c r="O187" s="401">
        <f t="shared" si="91"/>
        <v>0</v>
      </c>
      <c r="P187" s="401">
        <f t="shared" si="91"/>
        <v>11</v>
      </c>
      <c r="Q187" s="401">
        <f t="shared" si="91"/>
        <v>11</v>
      </c>
      <c r="R187" s="401">
        <f t="shared" si="91"/>
        <v>9</v>
      </c>
      <c r="S187" s="401">
        <f t="shared" si="91"/>
        <v>13</v>
      </c>
      <c r="T187" s="401">
        <f t="shared" si="91"/>
        <v>7</v>
      </c>
      <c r="U187" s="401">
        <f t="shared" si="91"/>
        <v>9</v>
      </c>
      <c r="W187" s="59" t="b">
        <f>G187=N187+O187+P187+Q187+R187+S187+T187+U187</f>
        <v>1</v>
      </c>
      <c r="Y187" s="59" t="b">
        <f>F187-H187=M187</f>
        <v>1</v>
      </c>
      <c r="AJ187" s="273">
        <f>AJ169+AJ170+AJ175+AJ181</f>
        <v>216</v>
      </c>
      <c r="AK187" s="59" t="b">
        <f>AJ187=H187</f>
        <v>1</v>
      </c>
    </row>
    <row r="188" spans="1:21" s="59" customFormat="1" ht="21.75" customHeight="1">
      <c r="A188" s="516"/>
      <c r="B188" s="517"/>
      <c r="C188" s="518"/>
      <c r="D188" s="518"/>
      <c r="E188" s="518"/>
      <c r="F188" s="518"/>
      <c r="G188" s="518"/>
      <c r="H188" s="518"/>
      <c r="I188" s="518"/>
      <c r="J188" s="518"/>
      <c r="K188" s="518"/>
      <c r="L188" s="518"/>
      <c r="M188" s="518"/>
      <c r="N188" s="518"/>
      <c r="O188" s="518"/>
      <c r="P188" s="518"/>
      <c r="Q188" s="518"/>
      <c r="R188" s="518"/>
      <c r="S188" s="518"/>
      <c r="T188" s="518"/>
      <c r="U188" s="519"/>
    </row>
    <row r="189" spans="1:37" s="478" customFormat="1" ht="21" customHeight="1" thickBot="1">
      <c r="A189" s="752" t="s">
        <v>351</v>
      </c>
      <c r="B189" s="753"/>
      <c r="C189" s="753"/>
      <c r="D189" s="753"/>
      <c r="E189" s="753"/>
      <c r="F189" s="753"/>
      <c r="G189" s="753"/>
      <c r="H189" s="753"/>
      <c r="I189" s="520"/>
      <c r="J189" s="520"/>
      <c r="K189" s="520"/>
      <c r="L189" s="520"/>
      <c r="M189" s="520"/>
      <c r="N189" s="520"/>
      <c r="O189" s="520"/>
      <c r="P189" s="476"/>
      <c r="Q189" s="476"/>
      <c r="R189" s="476"/>
      <c r="S189" s="476"/>
      <c r="T189" s="476"/>
      <c r="U189" s="477"/>
      <c r="V189" s="59"/>
      <c r="W189" s="59"/>
      <c r="X189" s="59"/>
      <c r="Y189" s="59"/>
      <c r="AJ189" s="59"/>
      <c r="AK189" s="59"/>
    </row>
    <row r="190" spans="1:37" s="62" customFormat="1" ht="18" thickBot="1">
      <c r="A190" s="543" t="s">
        <v>352</v>
      </c>
      <c r="B190" s="531" t="s">
        <v>353</v>
      </c>
      <c r="C190" s="544" t="s">
        <v>312</v>
      </c>
      <c r="D190" s="526" t="s">
        <v>156</v>
      </c>
      <c r="E190" s="527"/>
      <c r="F190" s="532">
        <f>G190*30</f>
        <v>1800</v>
      </c>
      <c r="G190" s="533">
        <v>60</v>
      </c>
      <c r="H190" s="534">
        <f>I190+J190+K190+L190</f>
        <v>240</v>
      </c>
      <c r="I190" s="535">
        <v>80</v>
      </c>
      <c r="J190" s="535">
        <v>80</v>
      </c>
      <c r="K190" s="535">
        <v>80</v>
      </c>
      <c r="L190" s="535"/>
      <c r="M190" s="528">
        <f>F190-H190</f>
        <v>1560</v>
      </c>
      <c r="N190" s="538"/>
      <c r="O190" s="537"/>
      <c r="P190" s="534">
        <v>11</v>
      </c>
      <c r="Q190" s="539">
        <v>11</v>
      </c>
      <c r="R190" s="540">
        <v>9</v>
      </c>
      <c r="S190" s="539">
        <v>13</v>
      </c>
      <c r="T190" s="546">
        <v>7</v>
      </c>
      <c r="U190" s="539">
        <v>9</v>
      </c>
      <c r="V190" s="59"/>
      <c r="W190" s="59" t="b">
        <f>G190=N190+O190+P190+Q190+R190+S190+T190+U190</f>
        <v>1</v>
      </c>
      <c r="X190" s="59" t="b">
        <f>G190*4=I190+J190+K190+L190</f>
        <v>1</v>
      </c>
      <c r="Y190" s="59" t="b">
        <f>F190-H190=M190</f>
        <v>1</v>
      </c>
      <c r="AA190" s="144">
        <f aca="true" t="shared" si="92" ref="AA190:AH190">N190*4</f>
        <v>0</v>
      </c>
      <c r="AB190" s="547">
        <f t="shared" si="92"/>
        <v>0</v>
      </c>
      <c r="AC190" s="547">
        <f t="shared" si="92"/>
        <v>44</v>
      </c>
      <c r="AD190" s="547">
        <f t="shared" si="92"/>
        <v>44</v>
      </c>
      <c r="AE190" s="547">
        <f t="shared" si="92"/>
        <v>36</v>
      </c>
      <c r="AF190" s="547">
        <f t="shared" si="92"/>
        <v>52</v>
      </c>
      <c r="AG190" s="547">
        <f t="shared" si="92"/>
        <v>28</v>
      </c>
      <c r="AH190" s="547">
        <f t="shared" si="92"/>
        <v>36</v>
      </c>
      <c r="AI190" s="548" t="b">
        <f>AA190+AB190+AC190+AD190+AE190+AF190+AG190+AH190=H190</f>
        <v>1</v>
      </c>
      <c r="AJ190" s="273">
        <f t="shared" si="84"/>
        <v>240</v>
      </c>
      <c r="AK190" s="59" t="b">
        <f>AJ190=H190</f>
        <v>1</v>
      </c>
    </row>
    <row r="191" spans="1:25" s="59" customFormat="1" ht="21.75" customHeight="1" thickBot="1">
      <c r="A191" s="740" t="s">
        <v>149</v>
      </c>
      <c r="B191" s="741"/>
      <c r="C191" s="401">
        <v>3</v>
      </c>
      <c r="D191" s="401">
        <v>13</v>
      </c>
      <c r="E191" s="401">
        <v>0</v>
      </c>
      <c r="F191" s="401">
        <v>1800</v>
      </c>
      <c r="G191" s="401">
        <v>60</v>
      </c>
      <c r="H191" s="401">
        <f>H190</f>
        <v>240</v>
      </c>
      <c r="I191" s="401">
        <f aca="true" t="shared" si="93" ref="I191:U191">I190</f>
        <v>80</v>
      </c>
      <c r="J191" s="401">
        <f t="shared" si="93"/>
        <v>80</v>
      </c>
      <c r="K191" s="401">
        <f t="shared" si="93"/>
        <v>80</v>
      </c>
      <c r="L191" s="401">
        <f t="shared" si="93"/>
        <v>0</v>
      </c>
      <c r="M191" s="401">
        <f t="shared" si="93"/>
        <v>1560</v>
      </c>
      <c r="N191" s="401">
        <f t="shared" si="93"/>
        <v>0</v>
      </c>
      <c r="O191" s="401">
        <f t="shared" si="93"/>
        <v>0</v>
      </c>
      <c r="P191" s="401">
        <f t="shared" si="93"/>
        <v>11</v>
      </c>
      <c r="Q191" s="401">
        <f t="shared" si="93"/>
        <v>11</v>
      </c>
      <c r="R191" s="401">
        <f t="shared" si="93"/>
        <v>9</v>
      </c>
      <c r="S191" s="401">
        <f t="shared" si="93"/>
        <v>13</v>
      </c>
      <c r="T191" s="401">
        <f t="shared" si="93"/>
        <v>7</v>
      </c>
      <c r="U191" s="401">
        <f t="shared" si="93"/>
        <v>9</v>
      </c>
      <c r="W191" s="59" t="b">
        <f>G191=N191+O191+P191+Q191+R191+S191+T191+U191</f>
        <v>1</v>
      </c>
      <c r="X191" s="59" t="b">
        <f>G191*4=I191+J191+K191+L191</f>
        <v>1</v>
      </c>
      <c r="Y191" s="59" t="b">
        <f>F191-H191=M191</f>
        <v>1</v>
      </c>
    </row>
    <row r="192" spans="1:37" s="541" customFormat="1" ht="18" thickBot="1">
      <c r="A192" s="549"/>
      <c r="B192" s="550"/>
      <c r="C192" s="529"/>
      <c r="D192" s="529"/>
      <c r="E192" s="529"/>
      <c r="F192" s="551"/>
      <c r="G192" s="551"/>
      <c r="H192" s="530"/>
      <c r="I192" s="530"/>
      <c r="J192" s="530"/>
      <c r="K192" s="530"/>
      <c r="L192" s="530"/>
      <c r="M192" s="530"/>
      <c r="N192" s="553"/>
      <c r="O192" s="553"/>
      <c r="P192" s="530"/>
      <c r="Q192" s="554"/>
      <c r="R192" s="554"/>
      <c r="S192" s="554"/>
      <c r="T192" s="525"/>
      <c r="U192" s="555"/>
      <c r="V192" s="59"/>
      <c r="W192" s="59"/>
      <c r="X192" s="59"/>
      <c r="Y192" s="59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59"/>
      <c r="AK192" s="59"/>
    </row>
    <row r="193" spans="1:37" s="27" customFormat="1" ht="33" customHeight="1" thickBot="1">
      <c r="A193" s="756" t="s">
        <v>150</v>
      </c>
      <c r="B193" s="757"/>
      <c r="C193" s="23">
        <f>C116+C165</f>
        <v>21</v>
      </c>
      <c r="D193" s="23">
        <f>D116+D165</f>
        <v>41</v>
      </c>
      <c r="E193" s="23">
        <f>E116+E165</f>
        <v>3</v>
      </c>
      <c r="F193" s="23">
        <f>F116+F165</f>
        <v>7200</v>
      </c>
      <c r="G193" s="23">
        <f aca="true" t="shared" si="94" ref="G193:T193">G116+G165</f>
        <v>240</v>
      </c>
      <c r="H193" s="23">
        <f t="shared" si="94"/>
        <v>792</v>
      </c>
      <c r="I193" s="23">
        <f t="shared" si="94"/>
        <v>268</v>
      </c>
      <c r="J193" s="23">
        <f t="shared" si="94"/>
        <v>386</v>
      </c>
      <c r="K193" s="23">
        <f t="shared" si="94"/>
        <v>108</v>
      </c>
      <c r="L193" s="23">
        <f t="shared" si="94"/>
        <v>30</v>
      </c>
      <c r="M193" s="23">
        <f t="shared" si="94"/>
        <v>6408</v>
      </c>
      <c r="N193" s="23">
        <f t="shared" si="94"/>
        <v>30</v>
      </c>
      <c r="O193" s="23">
        <f t="shared" si="94"/>
        <v>30</v>
      </c>
      <c r="P193" s="23">
        <f t="shared" si="94"/>
        <v>30</v>
      </c>
      <c r="Q193" s="23">
        <f t="shared" si="94"/>
        <v>30</v>
      </c>
      <c r="R193" s="23">
        <f t="shared" si="94"/>
        <v>30</v>
      </c>
      <c r="S193" s="23">
        <f t="shared" si="94"/>
        <v>30</v>
      </c>
      <c r="T193" s="23">
        <f t="shared" si="94"/>
        <v>30</v>
      </c>
      <c r="U193" s="23">
        <f>U116+U165</f>
        <v>30</v>
      </c>
      <c r="V193" s="364"/>
      <c r="W193" s="59" t="b">
        <f>G193=N193+O193+P193+Q193+R193+S193+T193+U193</f>
        <v>1</v>
      </c>
      <c r="X193" s="59"/>
      <c r="Y193" s="59" t="b">
        <f>F193-H193=M193</f>
        <v>1</v>
      </c>
      <c r="AA193" s="198">
        <f>SUM(AA35,AA40:AA41,AA44:AA45,AA49,AA59,AA65,AA69,AA74:AA75,AA79,AA84,AA92:AA93,AA97,AA149:AA150,AA154,AA158:AA160)</f>
        <v>120</v>
      </c>
      <c r="AB193" s="198">
        <f aca="true" t="shared" si="95" ref="AB193:AH193">SUM(AB35,AB40:AB41,AB44:AB45,AB49,AB59,AB65,AB69,AB74:AB75,AB79,AB84,AB92:AB93,AB97,AB149:AB150,AB154,AB158:AB160)</f>
        <v>100</v>
      </c>
      <c r="AC193" s="198">
        <f t="shared" si="95"/>
        <v>120</v>
      </c>
      <c r="AD193" s="198">
        <f t="shared" si="95"/>
        <v>96</v>
      </c>
      <c r="AE193" s="198">
        <f t="shared" si="95"/>
        <v>116</v>
      </c>
      <c r="AF193" s="198">
        <f t="shared" si="95"/>
        <v>100</v>
      </c>
      <c r="AG193" s="198">
        <f t="shared" si="95"/>
        <v>84</v>
      </c>
      <c r="AH193" s="198">
        <f t="shared" si="95"/>
        <v>56</v>
      </c>
      <c r="AI193" s="116" t="b">
        <f>AA193+AB193+AC193+AD193+AE193+AF193+AG193+AH193=H193</f>
        <v>1</v>
      </c>
      <c r="AJ193" s="273">
        <f t="shared" si="84"/>
        <v>792</v>
      </c>
      <c r="AK193" s="59" t="b">
        <f>AJ193=H193</f>
        <v>1</v>
      </c>
    </row>
    <row r="194" spans="1:21" ht="17.25" customHeight="1">
      <c r="A194" s="556"/>
      <c r="B194" s="556"/>
      <c r="C194" s="556"/>
      <c r="D194" s="556"/>
      <c r="E194" s="556"/>
      <c r="F194" s="556"/>
      <c r="G194" s="556"/>
      <c r="H194" s="556"/>
      <c r="I194" s="556"/>
      <c r="J194" s="26"/>
      <c r="K194" s="24"/>
      <c r="L194" s="24"/>
      <c r="M194" s="26"/>
      <c r="N194" s="26"/>
      <c r="O194" s="26"/>
      <c r="P194" s="25"/>
      <c r="Q194" s="25"/>
      <c r="R194" s="25"/>
      <c r="S194" s="25"/>
      <c r="T194" s="25"/>
      <c r="U194" s="25"/>
    </row>
    <row r="195" spans="1:21" ht="17.25" customHeight="1">
      <c r="A195" s="26" t="s">
        <v>44</v>
      </c>
      <c r="B195" s="556"/>
      <c r="C195" s="556"/>
      <c r="D195" s="556"/>
      <c r="E195" s="556"/>
      <c r="F195" s="556"/>
      <c r="G195" s="556"/>
      <c r="H195" s="556"/>
      <c r="I195" s="556"/>
      <c r="J195" s="26"/>
      <c r="K195" s="24"/>
      <c r="L195" s="24"/>
      <c r="M195" s="26"/>
      <c r="N195" s="26"/>
      <c r="O195" s="26"/>
      <c r="P195" s="25"/>
      <c r="Q195" s="25"/>
      <c r="R195" s="25"/>
      <c r="S195" s="25"/>
      <c r="T195" s="25"/>
      <c r="U195" s="25"/>
    </row>
    <row r="196" spans="1:21" ht="15" customHeight="1">
      <c r="A196" s="758" t="s">
        <v>57</v>
      </c>
      <c r="B196" s="758"/>
      <c r="C196" s="758"/>
      <c r="D196" s="758"/>
      <c r="E196" s="758"/>
      <c r="F196" s="758"/>
      <c r="G196" s="758"/>
      <c r="H196" s="758"/>
      <c r="I196" s="758"/>
      <c r="J196" s="758"/>
      <c r="K196" s="758"/>
      <c r="L196" s="758"/>
      <c r="M196" s="558" t="s">
        <v>0</v>
      </c>
      <c r="N196" s="559" t="s">
        <v>35</v>
      </c>
      <c r="O196" s="559" t="s">
        <v>36</v>
      </c>
      <c r="P196" s="559" t="s">
        <v>37</v>
      </c>
      <c r="Q196" s="559" t="s">
        <v>38</v>
      </c>
      <c r="R196" s="35" t="s">
        <v>39</v>
      </c>
      <c r="S196" s="559" t="s">
        <v>40</v>
      </c>
      <c r="T196" s="559" t="s">
        <v>41</v>
      </c>
      <c r="U196" s="559" t="s">
        <v>42</v>
      </c>
    </row>
    <row r="197" spans="1:34" ht="15" customHeight="1">
      <c r="A197" s="759" t="s">
        <v>46</v>
      </c>
      <c r="B197" s="759"/>
      <c r="C197" s="759"/>
      <c r="D197" s="759"/>
      <c r="E197" s="759"/>
      <c r="F197" s="759"/>
      <c r="G197" s="759"/>
      <c r="H197" s="759"/>
      <c r="I197" s="759"/>
      <c r="J197" s="759"/>
      <c r="K197" s="759"/>
      <c r="L197" s="759"/>
      <c r="M197" s="560">
        <f>SUM(N197:U197)</f>
        <v>240</v>
      </c>
      <c r="N197" s="561">
        <f>N193</f>
        <v>30</v>
      </c>
      <c r="O197" s="561">
        <f aca="true" t="shared" si="96" ref="O197:U197">O193</f>
        <v>30</v>
      </c>
      <c r="P197" s="561">
        <f t="shared" si="96"/>
        <v>30</v>
      </c>
      <c r="Q197" s="561">
        <f t="shared" si="96"/>
        <v>30</v>
      </c>
      <c r="R197" s="561">
        <f t="shared" si="96"/>
        <v>30</v>
      </c>
      <c r="S197" s="561">
        <f t="shared" si="96"/>
        <v>30</v>
      </c>
      <c r="T197" s="561">
        <f t="shared" si="96"/>
        <v>30</v>
      </c>
      <c r="U197" s="561">
        <f t="shared" si="96"/>
        <v>30</v>
      </c>
      <c r="AA197" s="199"/>
      <c r="AB197" s="199"/>
      <c r="AC197" s="199"/>
      <c r="AD197" s="199"/>
      <c r="AE197" s="199"/>
      <c r="AF197" s="199"/>
      <c r="AG197" s="199"/>
      <c r="AH197" s="199"/>
    </row>
    <row r="198" spans="1:21" ht="15" customHeight="1">
      <c r="A198" s="759" t="s">
        <v>151</v>
      </c>
      <c r="B198" s="759"/>
      <c r="C198" s="759"/>
      <c r="D198" s="759"/>
      <c r="E198" s="759"/>
      <c r="F198" s="759"/>
      <c r="G198" s="759"/>
      <c r="H198" s="759"/>
      <c r="I198" s="759"/>
      <c r="J198" s="759"/>
      <c r="K198" s="759"/>
      <c r="L198" s="759"/>
      <c r="M198" s="560">
        <v>21</v>
      </c>
      <c r="N198" s="210">
        <v>3</v>
      </c>
      <c r="O198" s="210">
        <v>2</v>
      </c>
      <c r="P198" s="210">
        <v>3</v>
      </c>
      <c r="Q198" s="210">
        <v>3</v>
      </c>
      <c r="R198" s="210">
        <v>3</v>
      </c>
      <c r="S198" s="210">
        <v>3</v>
      </c>
      <c r="T198" s="210">
        <v>3</v>
      </c>
      <c r="U198" s="210">
        <v>1</v>
      </c>
    </row>
    <row r="199" spans="1:21" ht="15" customHeight="1">
      <c r="A199" s="759" t="s">
        <v>152</v>
      </c>
      <c r="B199" s="759"/>
      <c r="C199" s="759"/>
      <c r="D199" s="759"/>
      <c r="E199" s="759"/>
      <c r="F199" s="759"/>
      <c r="G199" s="759"/>
      <c r="H199" s="759"/>
      <c r="I199" s="759"/>
      <c r="J199" s="759"/>
      <c r="K199" s="759"/>
      <c r="L199" s="759"/>
      <c r="M199" s="560">
        <f>SUM(N199:U199)</f>
        <v>41</v>
      </c>
      <c r="N199" s="210">
        <v>4</v>
      </c>
      <c r="O199" s="210">
        <v>8</v>
      </c>
      <c r="P199" s="210">
        <v>3</v>
      </c>
      <c r="Q199" s="210">
        <v>6</v>
      </c>
      <c r="R199" s="210">
        <v>4</v>
      </c>
      <c r="S199" s="210">
        <v>6</v>
      </c>
      <c r="T199" s="210">
        <v>4</v>
      </c>
      <c r="U199" s="210">
        <v>6</v>
      </c>
    </row>
    <row r="200" spans="1:21" s="564" customFormat="1" ht="15.75" customHeight="1">
      <c r="A200" s="761" t="s">
        <v>320</v>
      </c>
      <c r="B200" s="761"/>
      <c r="C200" s="761"/>
      <c r="D200" s="761"/>
      <c r="E200" s="761"/>
      <c r="F200" s="761"/>
      <c r="G200" s="761"/>
      <c r="H200" s="761"/>
      <c r="I200" s="761"/>
      <c r="J200" s="761"/>
      <c r="K200" s="761"/>
      <c r="L200" s="761"/>
      <c r="M200" s="562">
        <v>3</v>
      </c>
      <c r="N200" s="563"/>
      <c r="O200" s="563"/>
      <c r="P200" s="563"/>
      <c r="Q200" s="563"/>
      <c r="R200" s="563">
        <v>1</v>
      </c>
      <c r="S200" s="563">
        <v>1</v>
      </c>
      <c r="T200" s="563"/>
      <c r="U200" s="563">
        <v>1</v>
      </c>
    </row>
    <row r="201" spans="1:21" ht="15" customHeight="1">
      <c r="A201" s="759" t="s">
        <v>153</v>
      </c>
      <c r="B201" s="759"/>
      <c r="C201" s="759"/>
      <c r="D201" s="759"/>
      <c r="E201" s="759"/>
      <c r="F201" s="759"/>
      <c r="G201" s="759"/>
      <c r="H201" s="759"/>
      <c r="I201" s="759"/>
      <c r="J201" s="759"/>
      <c r="K201" s="759"/>
      <c r="L201" s="759"/>
      <c r="M201" s="200" t="s">
        <v>190</v>
      </c>
      <c r="N201" s="210"/>
      <c r="O201" s="210" t="s">
        <v>189</v>
      </c>
      <c r="P201" s="210"/>
      <c r="Q201" s="210" t="s">
        <v>189</v>
      </c>
      <c r="R201" s="210"/>
      <c r="S201" s="210"/>
      <c r="T201" s="210"/>
      <c r="U201" s="210"/>
    </row>
    <row r="202" spans="1:21" ht="15">
      <c r="A202" s="759" t="s">
        <v>154</v>
      </c>
      <c r="B202" s="759"/>
      <c r="C202" s="759"/>
      <c r="D202" s="759"/>
      <c r="E202" s="759"/>
      <c r="F202" s="759"/>
      <c r="G202" s="759"/>
      <c r="H202" s="759"/>
      <c r="I202" s="759"/>
      <c r="J202" s="759"/>
      <c r="K202" s="759"/>
      <c r="L202" s="759"/>
      <c r="M202" s="200" t="s">
        <v>321</v>
      </c>
      <c r="N202" s="210"/>
      <c r="O202" s="210"/>
      <c r="P202" s="210"/>
      <c r="Q202" s="210" t="s">
        <v>322</v>
      </c>
      <c r="R202" s="210"/>
      <c r="S202" s="565" t="s">
        <v>189</v>
      </c>
      <c r="T202" s="565" t="s">
        <v>190</v>
      </c>
      <c r="U202" s="565" t="s">
        <v>323</v>
      </c>
    </row>
    <row r="203" spans="1:21" ht="15">
      <c r="A203" s="759" t="s">
        <v>260</v>
      </c>
      <c r="B203" s="759"/>
      <c r="C203" s="759"/>
      <c r="D203" s="759"/>
      <c r="E203" s="759"/>
      <c r="F203" s="759"/>
      <c r="G203" s="759"/>
      <c r="H203" s="759"/>
      <c r="I203" s="759"/>
      <c r="J203" s="759"/>
      <c r="K203" s="759"/>
      <c r="L203" s="759"/>
      <c r="M203" s="200" t="s">
        <v>324</v>
      </c>
      <c r="N203" s="210"/>
      <c r="O203" s="210"/>
      <c r="P203" s="210"/>
      <c r="Q203" s="210"/>
      <c r="R203" s="210"/>
      <c r="S203" s="565"/>
      <c r="T203" s="565"/>
      <c r="U203" s="565"/>
    </row>
    <row r="204" spans="1:21" ht="18" customHeight="1">
      <c r="A204" s="759" t="s">
        <v>155</v>
      </c>
      <c r="B204" s="759"/>
      <c r="C204" s="759"/>
      <c r="D204" s="759"/>
      <c r="E204" s="759"/>
      <c r="F204" s="759"/>
      <c r="G204" s="759"/>
      <c r="H204" s="759"/>
      <c r="I204" s="759"/>
      <c r="J204" s="759"/>
      <c r="K204" s="759"/>
      <c r="L204" s="759"/>
      <c r="M204" s="200" t="s">
        <v>157</v>
      </c>
      <c r="N204" s="210"/>
      <c r="O204" s="210"/>
      <c r="P204" s="210"/>
      <c r="Q204" s="210"/>
      <c r="R204" s="210"/>
      <c r="S204" s="210"/>
      <c r="T204" s="210"/>
      <c r="U204" s="565" t="s">
        <v>157</v>
      </c>
    </row>
    <row r="205" spans="1:21" ht="13.5">
      <c r="A205" s="28"/>
      <c r="B205" s="29"/>
      <c r="C205" s="30"/>
      <c r="D205" s="31"/>
      <c r="E205" s="32"/>
      <c r="F205" s="32"/>
      <c r="G205" s="32"/>
      <c r="H205" s="32"/>
      <c r="I205" s="33"/>
      <c r="J205" s="34"/>
      <c r="K205" s="34"/>
      <c r="L205" s="32"/>
      <c r="M205" s="32"/>
      <c r="N205" s="32"/>
      <c r="O205" s="34"/>
      <c r="P205" s="34"/>
      <c r="Q205" s="34"/>
      <c r="R205" s="34"/>
      <c r="S205" s="34"/>
      <c r="T205" s="34"/>
      <c r="U205" s="34"/>
    </row>
    <row r="206" spans="1:25" s="605" customFormat="1" ht="18" customHeight="1">
      <c r="A206" s="201" t="s">
        <v>365</v>
      </c>
      <c r="B206" s="603"/>
      <c r="C206" s="603"/>
      <c r="D206" s="603"/>
      <c r="E206" s="603"/>
      <c r="F206" s="603"/>
      <c r="G206" s="603"/>
      <c r="H206" s="603"/>
      <c r="I206" s="603"/>
      <c r="J206" s="603"/>
      <c r="K206" s="603"/>
      <c r="L206" s="603"/>
      <c r="M206" s="603"/>
      <c r="N206" s="603"/>
      <c r="O206" s="603"/>
      <c r="P206" s="603"/>
      <c r="Q206" s="603"/>
      <c r="R206" s="603"/>
      <c r="S206" s="603"/>
      <c r="T206" s="604"/>
      <c r="U206" s="604"/>
      <c r="V206" s="604"/>
      <c r="W206" s="604"/>
      <c r="X206" s="604"/>
      <c r="Y206" s="604"/>
    </row>
    <row r="207" spans="1:25" s="605" customFormat="1" ht="18" customHeight="1">
      <c r="A207" s="201" t="s">
        <v>366</v>
      </c>
      <c r="B207" s="603"/>
      <c r="C207" s="603"/>
      <c r="D207" s="603"/>
      <c r="E207" s="603"/>
      <c r="F207" s="603"/>
      <c r="G207" s="603"/>
      <c r="H207" s="603"/>
      <c r="I207" s="603"/>
      <c r="J207" s="603"/>
      <c r="K207" s="603"/>
      <c r="L207" s="603"/>
      <c r="M207" s="603"/>
      <c r="N207" s="603"/>
      <c r="O207" s="603"/>
      <c r="P207" s="603"/>
      <c r="Q207" s="603"/>
      <c r="R207" s="603"/>
      <c r="S207" s="603"/>
      <c r="T207" s="604"/>
      <c r="U207" s="604"/>
      <c r="V207" s="604"/>
      <c r="W207" s="604"/>
      <c r="X207" s="604"/>
      <c r="Y207" s="604"/>
    </row>
    <row r="208" spans="1:23" s="1" customFormat="1" ht="15">
      <c r="A208" s="606"/>
      <c r="B208" s="606"/>
      <c r="C208" s="606"/>
      <c r="D208" s="606"/>
      <c r="E208" s="606"/>
      <c r="F208" s="606"/>
      <c r="G208" s="606"/>
      <c r="H208" s="606"/>
      <c r="I208" s="606"/>
      <c r="J208" s="606"/>
      <c r="K208" s="606"/>
      <c r="L208" s="606"/>
      <c r="M208" s="606"/>
      <c r="N208" s="607"/>
      <c r="O208" s="608"/>
      <c r="P208" s="608"/>
      <c r="Q208" s="608"/>
      <c r="R208" s="608"/>
      <c r="T208" s="11"/>
      <c r="U208" s="11"/>
      <c r="V208" s="11"/>
      <c r="W208" s="11"/>
    </row>
    <row r="209" spans="1:18" s="203" customFormat="1" ht="18">
      <c r="A209" s="201" t="s">
        <v>327</v>
      </c>
      <c r="B209" s="202"/>
      <c r="C209" s="202"/>
      <c r="D209" s="202"/>
      <c r="E209" s="202"/>
      <c r="F209" s="202"/>
      <c r="G209" s="202"/>
      <c r="H209" s="202"/>
      <c r="I209" s="202"/>
      <c r="J209" s="202"/>
      <c r="K209" s="202"/>
      <c r="L209" s="760" t="s">
        <v>390</v>
      </c>
      <c r="M209" s="760"/>
      <c r="N209" s="760"/>
      <c r="O209" s="760"/>
      <c r="P209" s="760"/>
      <c r="Q209" s="760"/>
      <c r="R209" s="614"/>
    </row>
    <row r="210" spans="1:18" s="203" customFormat="1" ht="18">
      <c r="A210" s="204" t="s">
        <v>388</v>
      </c>
      <c r="B210" s="202"/>
      <c r="C210" s="202"/>
      <c r="D210" s="202"/>
      <c r="E210" s="202"/>
      <c r="F210" s="202"/>
      <c r="G210" s="202"/>
      <c r="H210" s="202"/>
      <c r="I210" s="202"/>
      <c r="J210" s="202"/>
      <c r="K210" s="202"/>
      <c r="L210" s="760" t="s">
        <v>50</v>
      </c>
      <c r="M210" s="760"/>
      <c r="N210" s="760"/>
      <c r="O210" s="760"/>
      <c r="P210" s="760"/>
      <c r="Q210" s="760"/>
      <c r="R210" s="614"/>
    </row>
    <row r="211" spans="1:18" s="203" customFormat="1" ht="18">
      <c r="A211" s="204"/>
      <c r="B211" s="202"/>
      <c r="C211" s="202"/>
      <c r="D211" s="202"/>
      <c r="E211" s="202"/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</row>
    <row r="212" spans="1:18" s="203" customFormat="1" ht="18">
      <c r="A212" s="62" t="s">
        <v>328</v>
      </c>
      <c r="B212" s="205"/>
      <c r="C212" s="206"/>
      <c r="D212" s="206"/>
      <c r="E212" s="206"/>
      <c r="F212" s="206"/>
      <c r="H212" s="206"/>
      <c r="I212" s="206"/>
      <c r="J212" s="760" t="s">
        <v>389</v>
      </c>
      <c r="K212" s="760"/>
      <c r="L212" s="760"/>
      <c r="M212" s="760"/>
      <c r="N212" s="760"/>
      <c r="O212" s="760"/>
      <c r="P212" s="760"/>
      <c r="Q212" s="760"/>
      <c r="R212" s="614"/>
    </row>
    <row r="213" spans="1:7" s="11" customFormat="1" ht="13.5">
      <c r="A213" s="207"/>
      <c r="C213" s="207"/>
      <c r="D213" s="207"/>
      <c r="E213" s="207"/>
      <c r="F213" s="207"/>
      <c r="G213" s="207"/>
    </row>
    <row r="214" spans="1:7" s="11" customFormat="1" ht="18">
      <c r="A214" s="62" t="s">
        <v>378</v>
      </c>
      <c r="C214" s="207"/>
      <c r="D214" s="207"/>
      <c r="E214" s="207"/>
      <c r="F214" s="207"/>
      <c r="G214" s="207"/>
    </row>
  </sheetData>
  <sheetProtection/>
  <mergeCells count="73">
    <mergeCell ref="J212:Q212"/>
    <mergeCell ref="A201:L201"/>
    <mergeCell ref="A202:L202"/>
    <mergeCell ref="A203:L203"/>
    <mergeCell ref="A204:L204"/>
    <mergeCell ref="L209:Q209"/>
    <mergeCell ref="L210:Q210"/>
    <mergeCell ref="A193:B193"/>
    <mergeCell ref="A196:L196"/>
    <mergeCell ref="A197:L197"/>
    <mergeCell ref="A198:L198"/>
    <mergeCell ref="A199:L199"/>
    <mergeCell ref="A200:L200"/>
    <mergeCell ref="A165:B165"/>
    <mergeCell ref="A167:H167"/>
    <mergeCell ref="A168:H168"/>
    <mergeCell ref="A187:B187"/>
    <mergeCell ref="A189:H189"/>
    <mergeCell ref="A191:B191"/>
    <mergeCell ref="A126:B126"/>
    <mergeCell ref="A128:H128"/>
    <mergeCell ref="A129:H129"/>
    <mergeCell ref="A145:B145"/>
    <mergeCell ref="A147:H147"/>
    <mergeCell ref="A148:H148"/>
    <mergeCell ref="A90:B90"/>
    <mergeCell ref="A105:B105"/>
    <mergeCell ref="A111:B111"/>
    <mergeCell ref="A115:B115"/>
    <mergeCell ref="A116:B116"/>
    <mergeCell ref="A117:B117"/>
    <mergeCell ref="A46:B46"/>
    <mergeCell ref="C50:C51"/>
    <mergeCell ref="C52:C53"/>
    <mergeCell ref="C54:C55"/>
    <mergeCell ref="C56:C57"/>
    <mergeCell ref="C62:C63"/>
    <mergeCell ref="C29:C30"/>
    <mergeCell ref="D29:D30"/>
    <mergeCell ref="E29:E30"/>
    <mergeCell ref="H29:H30"/>
    <mergeCell ref="I29:I30"/>
    <mergeCell ref="J29:J30"/>
    <mergeCell ref="F28:F30"/>
    <mergeCell ref="G28:G30"/>
    <mergeCell ref="H28:L28"/>
    <mergeCell ref="C26:E28"/>
    <mergeCell ref="P28:P30"/>
    <mergeCell ref="Q28:Q30"/>
    <mergeCell ref="R28:R30"/>
    <mergeCell ref="S28:S30"/>
    <mergeCell ref="T28:T30"/>
    <mergeCell ref="U28:U30"/>
    <mergeCell ref="A26:A30"/>
    <mergeCell ref="B26:B30"/>
    <mergeCell ref="M28:M30"/>
    <mergeCell ref="N28:N30"/>
    <mergeCell ref="O28:O30"/>
    <mergeCell ref="K29:K30"/>
    <mergeCell ref="L29:L30"/>
    <mergeCell ref="F27:G27"/>
    <mergeCell ref="H27:M27"/>
    <mergeCell ref="N27:O27"/>
    <mergeCell ref="F26:M26"/>
    <mergeCell ref="N26:U26"/>
    <mergeCell ref="P27:Q27"/>
    <mergeCell ref="R27:S27"/>
    <mergeCell ref="T27:U27"/>
    <mergeCell ref="A13:U13"/>
    <mergeCell ref="A14:U14"/>
    <mergeCell ref="A15:U15"/>
    <mergeCell ref="A22:U22"/>
    <mergeCell ref="A24:U24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Gozhyk</dc:creator>
  <cp:keywords/>
  <dc:description/>
  <cp:lastModifiedBy>adm</cp:lastModifiedBy>
  <cp:lastPrinted>2017-06-02T09:23:38Z</cp:lastPrinted>
  <dcterms:created xsi:type="dcterms:W3CDTF">2010-02-25T10:28:35Z</dcterms:created>
  <dcterms:modified xsi:type="dcterms:W3CDTF">2024-05-20T09:20:08Z</dcterms:modified>
  <cp:category/>
  <cp:version/>
  <cp:contentType/>
  <cp:contentStatus/>
</cp:coreProperties>
</file>